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tables/table25.xml" ContentType="application/vnd.openxmlformats-officedocument.spreadsheetml.tab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xavierm/Downloads/"/>
    </mc:Choice>
  </mc:AlternateContent>
  <xr:revisionPtr revIDLastSave="0" documentId="13_ncr:1_{E8C88721-42C2-9C41-8ABD-96FCB8162A31}" xr6:coauthVersionLast="47" xr6:coauthVersionMax="47" xr10:uidLastSave="{00000000-0000-0000-0000-000000000000}"/>
  <bookViews>
    <workbookView xWindow="0" yWindow="0" windowWidth="28800" windowHeight="18000" xr2:uid="{4AA6BE43-CB68-0041-86D0-43EA0D5E25FE}"/>
  </bookViews>
  <sheets>
    <sheet name="January" sheetId="1" r:id="rId1"/>
    <sheet name="February" sheetId="6" r:id="rId2"/>
    <sheet name="March" sheetId="7" r:id="rId3"/>
    <sheet name="April" sheetId="8" r:id="rId4"/>
    <sheet name="May" sheetId="9" r:id="rId5"/>
    <sheet name="June" sheetId="10" r:id="rId6"/>
    <sheet name="July" sheetId="11" r:id="rId7"/>
    <sheet name="August" sheetId="12" r:id="rId8"/>
    <sheet name="September" sheetId="13" r:id="rId9"/>
    <sheet name="October" sheetId="14" r:id="rId10"/>
    <sheet name="November" sheetId="15" r:id="rId11"/>
    <sheet name="December" sheetId="16" r:id="rId12"/>
    <sheet name="Year Review" sheetId="17" r:id="rId13"/>
    <sheet name="Reference tables" sheetId="3" r:id="rId1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3" l="1"/>
  <c r="F7" i="3"/>
  <c r="F6" i="3"/>
  <c r="F5" i="3"/>
  <c r="F4" i="3"/>
  <c r="F3" i="3"/>
  <c r="E3" i="17"/>
  <c r="E8" i="17"/>
  <c r="E7" i="17"/>
  <c r="E6" i="17"/>
  <c r="E4" i="17"/>
  <c r="E5" i="17"/>
  <c r="E15" i="16"/>
  <c r="E14" i="16"/>
  <c r="E13" i="16"/>
  <c r="E12" i="16"/>
  <c r="E11" i="16"/>
  <c r="E10" i="16"/>
  <c r="E9" i="16"/>
  <c r="E8" i="16"/>
  <c r="E7" i="16"/>
  <c r="E6" i="16"/>
  <c r="E5" i="16"/>
  <c r="E4" i="16"/>
  <c r="E3" i="16"/>
  <c r="E15" i="15"/>
  <c r="E14" i="15"/>
  <c r="E13" i="15"/>
  <c r="E12" i="15"/>
  <c r="E11" i="15"/>
  <c r="E10" i="15"/>
  <c r="E9" i="15"/>
  <c r="E8" i="15"/>
  <c r="E7" i="15"/>
  <c r="E6" i="15"/>
  <c r="E5" i="15"/>
  <c r="E4" i="15"/>
  <c r="E3" i="15"/>
  <c r="E14" i="14"/>
  <c r="E13" i="14"/>
  <c r="E12" i="14"/>
  <c r="E11" i="14"/>
  <c r="E10" i="14"/>
  <c r="E9" i="14"/>
  <c r="E8" i="14"/>
  <c r="E7" i="14"/>
  <c r="E6" i="14"/>
  <c r="E5" i="14"/>
  <c r="E4" i="14"/>
  <c r="E3" i="14"/>
  <c r="E14" i="13"/>
  <c r="E15" i="13" s="1"/>
  <c r="E13" i="13"/>
  <c r="E12" i="13"/>
  <c r="E11" i="13"/>
  <c r="E10" i="13"/>
  <c r="E9" i="13"/>
  <c r="E8" i="13"/>
  <c r="E7" i="13"/>
  <c r="E6" i="13"/>
  <c r="E5" i="13"/>
  <c r="E4" i="13"/>
  <c r="E3" i="13"/>
  <c r="E15" i="12"/>
  <c r="E14" i="12"/>
  <c r="E13" i="12"/>
  <c r="E12" i="12"/>
  <c r="E11" i="12"/>
  <c r="E10" i="12"/>
  <c r="E9" i="12"/>
  <c r="E8" i="12"/>
  <c r="E7" i="12"/>
  <c r="E6" i="12"/>
  <c r="E5" i="12"/>
  <c r="E4" i="12"/>
  <c r="E3" i="12"/>
  <c r="E15" i="11"/>
  <c r="E14" i="11"/>
  <c r="E13" i="11"/>
  <c r="E12" i="11"/>
  <c r="E11" i="11"/>
  <c r="E10" i="11"/>
  <c r="E9" i="11"/>
  <c r="E8" i="11"/>
  <c r="E7" i="11"/>
  <c r="E6" i="11"/>
  <c r="E5" i="11"/>
  <c r="E4" i="11"/>
  <c r="E3" i="11"/>
  <c r="E15" i="10"/>
  <c r="E14" i="10"/>
  <c r="E13" i="10"/>
  <c r="E12" i="10"/>
  <c r="E11" i="10"/>
  <c r="E10" i="10"/>
  <c r="E9" i="10"/>
  <c r="E8" i="10"/>
  <c r="E7" i="10"/>
  <c r="E6" i="10"/>
  <c r="E5" i="10"/>
  <c r="E4" i="10"/>
  <c r="E3" i="10"/>
  <c r="E14" i="9"/>
  <c r="E15" i="9" s="1"/>
  <c r="E13" i="9"/>
  <c r="E12" i="9"/>
  <c r="E11" i="9"/>
  <c r="E10" i="9"/>
  <c r="E9" i="9"/>
  <c r="E8" i="9"/>
  <c r="E7" i="9"/>
  <c r="E6" i="9"/>
  <c r="E5" i="9"/>
  <c r="E4" i="9"/>
  <c r="E3" i="9"/>
  <c r="E14" i="8"/>
  <c r="E13" i="8"/>
  <c r="E12" i="8"/>
  <c r="E11" i="8"/>
  <c r="E10" i="8"/>
  <c r="E9" i="8"/>
  <c r="E8" i="8"/>
  <c r="E7" i="8"/>
  <c r="E6" i="8"/>
  <c r="E5" i="8"/>
  <c r="E4" i="8"/>
  <c r="E15" i="8" s="1"/>
  <c r="E3" i="8"/>
  <c r="E15" i="7"/>
  <c r="E14" i="7"/>
  <c r="E13" i="7"/>
  <c r="E12" i="7"/>
  <c r="E11" i="7"/>
  <c r="E10" i="7"/>
  <c r="E9" i="7"/>
  <c r="E8" i="7"/>
  <c r="E7" i="7"/>
  <c r="E6" i="7"/>
  <c r="E5" i="7"/>
  <c r="E4" i="7"/>
  <c r="E3" i="7"/>
  <c r="E14" i="6"/>
  <c r="E13" i="6"/>
  <c r="E12" i="6"/>
  <c r="E11" i="6"/>
  <c r="E10" i="6"/>
  <c r="E9" i="6"/>
  <c r="E8" i="6"/>
  <c r="E7" i="6"/>
  <c r="E6" i="6"/>
  <c r="E15" i="6" s="1"/>
  <c r="E5" i="6"/>
  <c r="E4" i="6"/>
  <c r="E3" i="6"/>
  <c r="E13" i="1"/>
  <c r="E14" i="1"/>
  <c r="E15" i="14" l="1"/>
  <c r="E18" i="16"/>
  <c r="E22" i="16" s="1"/>
  <c r="E23" i="16" s="1"/>
  <c r="E20" i="16"/>
  <c r="E21" i="16"/>
  <c r="E19" i="16"/>
  <c r="E21" i="15"/>
  <c r="E18" i="15"/>
  <c r="E22" i="15" s="1"/>
  <c r="E23" i="15" s="1"/>
  <c r="E19" i="15"/>
  <c r="E20" i="15"/>
  <c r="E21" i="14"/>
  <c r="E20" i="14"/>
  <c r="E19" i="14"/>
  <c r="E18" i="14"/>
  <c r="E20" i="13"/>
  <c r="E19" i="13"/>
  <c r="E21" i="13"/>
  <c r="E18" i="13"/>
  <c r="E22" i="13" s="1"/>
  <c r="E23" i="13" s="1"/>
  <c r="E20" i="12"/>
  <c r="E21" i="12"/>
  <c r="E18" i="12"/>
  <c r="E19" i="12"/>
  <c r="E21" i="11"/>
  <c r="E18" i="11"/>
  <c r="E19" i="11"/>
  <c r="E20" i="11"/>
  <c r="E21" i="10"/>
  <c r="E18" i="10"/>
  <c r="E19" i="10"/>
  <c r="E20" i="10"/>
  <c r="E18" i="9"/>
  <c r="E21" i="9"/>
  <c r="E20" i="9"/>
  <c r="E19" i="9"/>
  <c r="E21" i="8"/>
  <c r="E20" i="8"/>
  <c r="E19" i="8"/>
  <c r="E18" i="8"/>
  <c r="E21" i="7"/>
  <c r="E18" i="7"/>
  <c r="E19" i="7"/>
  <c r="E20" i="7"/>
  <c r="E20" i="6"/>
  <c r="E19" i="6"/>
  <c r="E18" i="6"/>
  <c r="E21" i="6"/>
  <c r="E7" i="1"/>
  <c r="E8" i="1"/>
  <c r="E9" i="1"/>
  <c r="E10" i="1"/>
  <c r="E11" i="1"/>
  <c r="E12" i="1"/>
  <c r="E5" i="1"/>
  <c r="E4" i="1"/>
  <c r="E6" i="1"/>
  <c r="E3" i="1"/>
  <c r="E22" i="11" l="1"/>
  <c r="E23" i="11" s="1"/>
  <c r="E22" i="14"/>
  <c r="E23" i="14" s="1"/>
  <c r="E22" i="12"/>
  <c r="E23" i="12" s="1"/>
  <c r="E22" i="10"/>
  <c r="E23" i="10" s="1"/>
  <c r="E22" i="9"/>
  <c r="E23" i="9" s="1"/>
  <c r="E22" i="8"/>
  <c r="E23" i="8" s="1"/>
  <c r="E22" i="7"/>
  <c r="E23" i="7" s="1"/>
  <c r="E22" i="6"/>
  <c r="E23" i="6" s="1"/>
  <c r="E15" i="1"/>
  <c r="E21" i="1" l="1"/>
  <c r="E20" i="1"/>
  <c r="E19" i="1"/>
  <c r="E18" i="1"/>
  <c r="E22" i="1" s="1"/>
  <c r="E23" i="1" s="1"/>
</calcChain>
</file>

<file path=xl/sharedStrings.xml><?xml version="1.0" encoding="utf-8"?>
<sst xmlns="http://schemas.openxmlformats.org/spreadsheetml/2006/main" count="224" uniqueCount="44">
  <si>
    <t>Students</t>
  </si>
  <si>
    <t>Jimbo</t>
  </si>
  <si>
    <t>Jambo</t>
  </si>
  <si>
    <t>Jumbo</t>
  </si>
  <si>
    <t>Jombo</t>
  </si>
  <si>
    <t>Expected Hours</t>
  </si>
  <si>
    <t>Adjusted Hours</t>
  </si>
  <si>
    <t>Paid at $50/hour</t>
  </si>
  <si>
    <t>Column1</t>
  </si>
  <si>
    <t>Total</t>
  </si>
  <si>
    <t>Gross Income</t>
  </si>
  <si>
    <t>January</t>
  </si>
  <si>
    <t>Column2</t>
  </si>
  <si>
    <t>Column3</t>
  </si>
  <si>
    <t>Column4</t>
  </si>
  <si>
    <t>Income after deductions</t>
  </si>
  <si>
    <t>P. Savings</t>
  </si>
  <si>
    <t>P. Chequings</t>
  </si>
  <si>
    <t>B. Chequings</t>
  </si>
  <si>
    <t>Business savings, 35%</t>
  </si>
  <si>
    <t>B. Savings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</si>
  <si>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</si>
  <si>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</si>
  <si>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</si>
  <si>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</si>
  <si>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</si>
  <si>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</si>
  <si>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</si>
  <si>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</si>
  <si>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</si>
  <si>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</si>
  <si>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</si>
  <si>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Summary</t>
  </si>
  <si>
    <t>Gross Income from lessons</t>
  </si>
  <si>
    <t>Total to B savings</t>
  </si>
  <si>
    <t>Total to P savings</t>
  </si>
  <si>
    <t>Total to P chequings</t>
  </si>
  <si>
    <t>Total Income after deductions</t>
  </si>
  <si>
    <t>Accounts</t>
  </si>
  <si>
    <t>Income Summaries</t>
  </si>
  <si>
    <t>Reference Tables</t>
  </si>
  <si>
    <t>Personal savings, 10%</t>
  </si>
  <si>
    <t>Personal chequings, 5%</t>
  </si>
  <si>
    <t>Business chequings, 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</si>
</sst>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12"/>
      <color theme="1"/>
      <name val="Aptos Narrow"/>
      <scheme val="minor"/>
    </font>
    <font>
      <sz val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8" tint="0.39997558519241921"/>
        <bgColor indexed="65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5" borderId="0" applyNumberFormat="0" applyBorder="0" applyAlignment="0" applyProtection="0"/>
  </cellStyleXfs>
  <cellXfs count="10">
    <xf numFmtId="0" fontId="0" fillId="0" borderId="0" xfId="0"/>
    <xf numFmtId="0" fontId="0" fillId="0" borderId="0" xfId="0">
      <extLst>
        <ext xmlns:xfpb="http://schemas.microsoft.com/office/spreadsheetml/2022/featurepropertybag" uri="{C7286773-470A-42A8-94C5-96B5CB345126}">
          <xfpb:xfComplement i="0"/>
        </ext>
      </extLst>
    </xf>
    <xf numFmtId="44" fontId="0" fillId="0" borderId="0" xfId="0" applyNumberFormat="1">
      <extLst>
        <ext xmlns:xfpb="http://schemas.microsoft.com/office/spreadsheetml/2022/featurepropertybag" uri="{C7286773-470A-42A8-94C5-96B5CB345126}">
          <xfpb:xfComplement i="0"/>
        </ext>
      </extLst>
    </xf>
    <xf numFmtId="44" fontId="0" fillId="0" borderId="0" xfId="0" applyNumberFormat="1"/>
    <xf numFmtId="0" fontId="5" fillId="0" borderId="0" xfId="0" applyFont="1"/>
    <xf numFmtId="44" fontId="5" fillId="0" borderId="0" xfId="0" applyNumberFormat="1" applyFont="1"/>
    <xf numFmtId="0" fontId="2" fillId="2" borderId="0" xfId="1"/>
    <xf numFmtId="0" fontId="1" fillId="5" borderId="0" xfId="4"/>
    <xf numFmtId="44" fontId="4" fillId="4" borderId="0" xfId="3" applyNumberFormat="1"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3" borderId="0" xfId="2"/>
  </cellXfs>
  <cellStyles count="5">
    <cellStyle name="60% - Accent5" xfId="4" builtinId="48"/>
    <cellStyle name="Accent1" xfId="3" builtinId="29"/>
    <cellStyle name="Bad" xfId="1" builtinId="27"/>
    <cellStyle name="Neutral" xfId="2" builtinId="28"/>
    <cellStyle name="Normal" xfId="0" builtinId="0"/>
  </cellStyles>
  <dxfs count="146"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border outline="0">
        <top style="thin">
          <color rgb="FF44B3E1"/>
        </top>
      </border>
    </dxf>
    <dxf>
      <border outline="0">
        <bottom style="thin">
          <color rgb="FF44B3E1"/>
        </bottom>
      </border>
    </dxf>
    <dxf>
      <border outline="0">
        <left style="thin">
          <color rgb="FF44B3E1"/>
        </left>
        <right style="thin">
          <color rgb="FF44B3E1"/>
        </right>
        <top style="thin">
          <color rgb="FF44B3E1"/>
        </top>
        <bottom style="thin">
          <color rgb="FF44B3E1"/>
        </bottom>
      </border>
    </dxf>
    <dxf>
      <numFmt numFmtId="34" formatCode="_(&quot;$&quot;* #,##0.00_);_(&quot;$&quot;* \(#,##0.00\);_(&quot;$&quot;* &quot;-&quot;??_);_(@_)"/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numFmt numFmtId="34" formatCode="_(&quot;$&quot;* #,##0.00_);_(&quot;$&quot;* \(#,##0.00\);_(&quot;$&quot;* &quot;-&quot;??_);_(@_)"/>
    </dxf>
    <dxf>
      <border outline="0">
        <top style="thin">
          <color rgb="FF44B3E1"/>
        </top>
      </border>
    </dxf>
    <dxf>
      <border outline="0">
        <bottom style="thin">
          <color rgb="FF44B3E1"/>
        </bottom>
      </border>
    </dxf>
    <dxf>
      <border outline="0">
        <left style="thin">
          <color rgb="FF44B3E1"/>
        </left>
        <right style="thin">
          <color rgb="FF44B3E1"/>
        </right>
        <top style="thin">
          <color rgb="FF44B3E1"/>
        </top>
        <bottom style="thin">
          <color rgb="FF44B3E1"/>
        </bottom>
      </border>
    </dxf>
    <dxf>
      <numFmt numFmtId="34" formatCode="_(&quot;$&quot;* #,##0.00_);_(&quot;$&quot;* \(#,##0.00\);_(&quot;$&quot;* &quot;-&quot;??_);_(@_)"/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numFmt numFmtId="34" formatCode="_(&quot;$&quot;* #,##0.00_);_(&quot;$&quot;* \(#,##0.00\);_(&quot;$&quot;* &quot;-&quot;??_);_(@_)"/>
    </dxf>
    <dxf>
      <border outline="0">
        <top style="thin">
          <color rgb="FF44B3E1"/>
        </top>
      </border>
    </dxf>
    <dxf>
      <border outline="0">
        <bottom style="thin">
          <color rgb="FF44B3E1"/>
        </bottom>
      </border>
    </dxf>
    <dxf>
      <border outline="0">
        <left style="thin">
          <color rgb="FF44B3E1"/>
        </left>
        <right style="thin">
          <color rgb="FF44B3E1"/>
        </right>
        <top style="thin">
          <color rgb="FF44B3E1"/>
        </top>
        <bottom style="thin">
          <color rgb="FF44B3E1"/>
        </bottom>
      </border>
    </dxf>
    <dxf>
      <numFmt numFmtId="34" formatCode="_(&quot;$&quot;* #,##0.00_);_(&quot;$&quot;* \(#,##0.00\);_(&quot;$&quot;* &quot;-&quot;??_);_(@_)"/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numFmt numFmtId="34" formatCode="_(&quot;$&quot;* #,##0.00_);_(&quot;$&quot;* \(#,##0.00\);_(&quot;$&quot;* &quot;-&quot;??_);_(@_)"/>
    </dxf>
    <dxf>
      <border outline="0">
        <top style="thin">
          <color rgb="FF44B3E1"/>
        </top>
      </border>
    </dxf>
    <dxf>
      <border outline="0">
        <bottom style="thin">
          <color rgb="FF44B3E1"/>
        </bottom>
      </border>
    </dxf>
    <dxf>
      <border outline="0">
        <left style="thin">
          <color rgb="FF44B3E1"/>
        </left>
        <right style="thin">
          <color rgb="FF44B3E1"/>
        </right>
        <top style="thin">
          <color rgb="FF44B3E1"/>
        </top>
        <bottom style="thin">
          <color rgb="FF44B3E1"/>
        </bottom>
      </border>
    </dxf>
    <dxf>
      <numFmt numFmtId="34" formatCode="_(&quot;$&quot;* #,##0.00_);_(&quot;$&quot;* \(#,##0.00\);_(&quot;$&quot;* &quot;-&quot;??_);_(@_)"/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numFmt numFmtId="34" formatCode="_(&quot;$&quot;* #,##0.00_);_(&quot;$&quot;* \(#,##0.00\);_(&quot;$&quot;* &quot;-&quot;??_);_(@_)"/>
    </dxf>
    <dxf>
      <border outline="0">
        <top style="thin">
          <color rgb="FF44B3E1"/>
        </top>
      </border>
    </dxf>
    <dxf>
      <border outline="0">
        <bottom style="thin">
          <color rgb="FF44B3E1"/>
        </bottom>
      </border>
    </dxf>
    <dxf>
      <border outline="0">
        <left style="thin">
          <color rgb="FF44B3E1"/>
        </left>
        <right style="thin">
          <color rgb="FF44B3E1"/>
        </right>
        <top style="thin">
          <color rgb="FF44B3E1"/>
        </top>
        <bottom style="thin">
          <color rgb="FF44B3E1"/>
        </bottom>
      </border>
    </dxf>
    <dxf>
      <numFmt numFmtId="34" formatCode="_(&quot;$&quot;* #,##0.00_);_(&quot;$&quot;* \(#,##0.00\);_(&quot;$&quot;* &quot;-&quot;??_);_(@_)"/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numFmt numFmtId="34" formatCode="_(&quot;$&quot;* #,##0.00_);_(&quot;$&quot;* \(#,##0.00\);_(&quot;$&quot;* &quot;-&quot;??_);_(@_)"/>
    </dxf>
    <dxf>
      <border outline="0">
        <top style="thin">
          <color rgb="FF44B3E1"/>
        </top>
      </border>
    </dxf>
    <dxf>
      <border outline="0">
        <bottom style="thin">
          <color rgb="FF44B3E1"/>
        </bottom>
      </border>
    </dxf>
    <dxf>
      <border outline="0">
        <left style="thin">
          <color rgb="FF44B3E1"/>
        </left>
        <right style="thin">
          <color rgb="FF44B3E1"/>
        </right>
        <top style="thin">
          <color rgb="FF44B3E1"/>
        </top>
        <bottom style="thin">
          <color rgb="FF44B3E1"/>
        </bottom>
      </border>
    </dxf>
    <dxf>
      <numFmt numFmtId="34" formatCode="_(&quot;$&quot;* #,##0.00_);_(&quot;$&quot;* \(#,##0.00\);_(&quot;$&quot;* &quot;-&quot;??_);_(@_)"/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numFmt numFmtId="34" formatCode="_(&quot;$&quot;* #,##0.00_);_(&quot;$&quot;* \(#,##0.00\);_(&quot;$&quot;* &quot;-&quot;??_);_(@_)"/>
    </dxf>
    <dxf>
      <border outline="0">
        <top style="thin">
          <color rgb="FF44B3E1"/>
        </top>
      </border>
    </dxf>
    <dxf>
      <border outline="0">
        <bottom style="thin">
          <color rgb="FF44B3E1"/>
        </bottom>
      </border>
    </dxf>
    <dxf>
      <border outline="0">
        <left style="thin">
          <color rgb="FF44B3E1"/>
        </left>
        <right style="thin">
          <color rgb="FF44B3E1"/>
        </right>
        <top style="thin">
          <color rgb="FF44B3E1"/>
        </top>
        <bottom style="thin">
          <color rgb="FF44B3E1"/>
        </bottom>
      </border>
    </dxf>
    <dxf>
      <numFmt numFmtId="34" formatCode="_(&quot;$&quot;* #,##0.00_);_(&quot;$&quot;* \(#,##0.00\);_(&quot;$&quot;* &quot;-&quot;??_);_(@_)"/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numFmt numFmtId="34" formatCode="_(&quot;$&quot;* #,##0.00_);_(&quot;$&quot;* \(#,##0.00\);_(&quot;$&quot;* &quot;-&quot;??_);_(@_)"/>
    </dxf>
    <dxf>
      <border outline="0">
        <top style="thin">
          <color rgb="FF44B3E1"/>
        </top>
      </border>
    </dxf>
    <dxf>
      <border outline="0">
        <bottom style="thin">
          <color rgb="FF44B3E1"/>
        </bottom>
      </border>
    </dxf>
    <dxf>
      <border outline="0">
        <left style="thin">
          <color rgb="FF44B3E1"/>
        </left>
        <right style="thin">
          <color rgb="FF44B3E1"/>
        </right>
        <top style="thin">
          <color rgb="FF44B3E1"/>
        </top>
        <bottom style="thin">
          <color rgb="FF44B3E1"/>
        </bottom>
      </border>
    </dxf>
    <dxf>
      <numFmt numFmtId="34" formatCode="_(&quot;$&quot;* #,##0.00_);_(&quot;$&quot;* \(#,##0.00\);_(&quot;$&quot;* &quot;-&quot;??_);_(@_)"/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numFmt numFmtId="34" formatCode="_(&quot;$&quot;* #,##0.00_);_(&quot;$&quot;* \(#,##0.00\);_(&quot;$&quot;* &quot;-&quot;??_);_(@_)"/>
    </dxf>
    <dxf>
      <border outline="0">
        <top style="thin">
          <color rgb="FF44B3E1"/>
        </top>
      </border>
    </dxf>
    <dxf>
      <border outline="0">
        <bottom style="thin">
          <color rgb="FF44B3E1"/>
        </bottom>
      </border>
    </dxf>
    <dxf>
      <border outline="0">
        <left style="thin">
          <color rgb="FF44B3E1"/>
        </left>
        <right style="thin">
          <color rgb="FF44B3E1"/>
        </right>
        <top style="thin">
          <color rgb="FF44B3E1"/>
        </top>
        <bottom style="thin">
          <color rgb="FF44B3E1"/>
        </bottom>
      </border>
    </dxf>
    <dxf>
      <numFmt numFmtId="34" formatCode="_(&quot;$&quot;* #,##0.00_);_(&quot;$&quot;* \(#,##0.00\);_(&quot;$&quot;* &quot;-&quot;??_);_(@_)"/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numFmt numFmtId="34" formatCode="_(&quot;$&quot;* #,##0.00_);_(&quot;$&quot;* \(#,##0.00\);_(&quot;$&quot;* &quot;-&quot;??_);_(@_)"/>
    </dxf>
    <dxf>
      <border outline="0">
        <top style="thin">
          <color rgb="FF44B3E1"/>
        </top>
      </border>
    </dxf>
    <dxf>
      <border outline="0">
        <bottom style="thin">
          <color rgb="FF44B3E1"/>
        </bottom>
      </border>
    </dxf>
    <dxf>
      <border outline="0">
        <left style="thin">
          <color rgb="FF44B3E1"/>
        </left>
        <right style="thin">
          <color rgb="FF44B3E1"/>
        </right>
        <top style="thin">
          <color rgb="FF44B3E1"/>
        </top>
        <bottom style="thin">
          <color rgb="FF44B3E1"/>
        </bottom>
      </border>
    </dxf>
    <dxf>
      <numFmt numFmtId="34" formatCode="_(&quot;$&quot;* #,##0.00_);_(&quot;$&quot;* \(#,##0.00\);_(&quot;$&quot;* &quot;-&quot;??_);_(@_)"/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numFmt numFmtId="34" formatCode="_(&quot;$&quot;* #,##0.00_);_(&quot;$&quot;* \(#,##0.00\);_(&quot;$&quot;* &quot;-&quot;??_);_(@_)"/>
    </dxf>
    <dxf>
      <border outline="0">
        <top style="thin">
          <color rgb="FF44B3E1"/>
        </top>
      </border>
    </dxf>
    <dxf>
      <border outline="0">
        <bottom style="thin">
          <color rgb="FF44B3E1"/>
        </bottom>
      </border>
    </dxf>
    <dxf>
      <border outline="0">
        <left style="thin">
          <color rgb="FF44B3E1"/>
        </left>
        <right style="thin">
          <color rgb="FF44B3E1"/>
        </right>
        <top style="thin">
          <color rgb="FF44B3E1"/>
        </top>
        <bottom style="thin">
          <color rgb="FF44B3E1"/>
        </bottom>
      </border>
    </dxf>
    <dxf>
      <numFmt numFmtId="34" formatCode="_(&quot;$&quot;* #,##0.00_);_(&quot;$&quot;* \(#,##0.00\);_(&quot;$&quot;* &quot;-&quot;??_);_(@_)"/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numFmt numFmtId="34" formatCode="_(&quot;$&quot;* #,##0.00_);_(&quot;$&quot;* \(#,##0.00\);_(&quot;$&quot;* &quot;-&quot;??_);_(@_)"/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22/11/relationships/FeaturePropertyBag" Target="featurePropertyBag/featurePropertyBag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'Reference tables'!$D$4:$D$8</c:f>
              <c:strCache>
                <c:ptCount val="5"/>
                <c:pt idx="0">
                  <c:v>B. Savings</c:v>
                </c:pt>
                <c:pt idx="1">
                  <c:v>P. Savings</c:v>
                </c:pt>
                <c:pt idx="2">
                  <c:v>P. Chequings</c:v>
                </c:pt>
                <c:pt idx="3">
                  <c:v>B. Chequings</c:v>
                </c:pt>
                <c:pt idx="4">
                  <c:v>Income after deductions</c:v>
                </c:pt>
              </c:strCache>
            </c:strRef>
          </c:cat>
          <c:val>
            <c:numRef>
              <c:f>(January!$E$18:$E$21,January!$E$23)</c:f>
              <c:numCache>
                <c:formatCode>_("$"* #,##0.00_);_("$"* \(#,##0.00\);_("$"* "-"??_);_(@_)</c:formatCode>
                <c:ptCount val="5"/>
                <c:pt idx="0">
                  <c:v>262.5</c:v>
                </c:pt>
                <c:pt idx="1">
                  <c:v>75</c:v>
                </c:pt>
                <c:pt idx="2">
                  <c:v>37.5</c:v>
                </c:pt>
                <c:pt idx="3">
                  <c:v>37.5</c:v>
                </c:pt>
                <c:pt idx="4">
                  <c:v>337.5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79-044D-973A-69061A2547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C3-8340-A170-72ABFA4DD6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C3-8340-A170-72ABFA4DD6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C3-8340-A170-72ABFA4DD6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C3-8340-A170-72ABFA4DD6E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6C3-8340-A170-72ABFA4DD6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'Reference tables'!$D$4:$D$8</c:f>
              <c:strCache>
                <c:ptCount val="5"/>
                <c:pt idx="0">
                  <c:v>B. Savings</c:v>
                </c:pt>
                <c:pt idx="1">
                  <c:v>P. Savings</c:v>
                </c:pt>
                <c:pt idx="2">
                  <c:v>P. Chequings</c:v>
                </c:pt>
                <c:pt idx="3">
                  <c:v>B. Chequings</c:v>
                </c:pt>
                <c:pt idx="4">
                  <c:v>Income after deductions</c:v>
                </c:pt>
              </c:strCache>
            </c:strRef>
          </c:cat>
          <c:val>
            <c:numRef>
              <c:f>(October!$E$18:$E$21,October!$E$23)</c:f>
              <c:numCache>
                <c:formatCode>_("$"* #,##0.00_);_("$"* \(#,##0.00\);_("$"*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6C3-8340-A170-72ABFA4DD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EE2-9141-9BC1-9E329E575F9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EE2-9141-9BC1-9E329E575F9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EE2-9141-9BC1-9E329E575F9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EE2-9141-9BC1-9E329E575F9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EE2-9141-9BC1-9E329E575F9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'Reference tables'!$D$4:$D$8</c:f>
              <c:strCache>
                <c:ptCount val="5"/>
                <c:pt idx="0">
                  <c:v>B. Savings</c:v>
                </c:pt>
                <c:pt idx="1">
                  <c:v>P. Savings</c:v>
                </c:pt>
                <c:pt idx="2">
                  <c:v>P. Chequings</c:v>
                </c:pt>
                <c:pt idx="3">
                  <c:v>B. Chequings</c:v>
                </c:pt>
                <c:pt idx="4">
                  <c:v>Income after deductions</c:v>
                </c:pt>
              </c:strCache>
            </c:strRef>
          </c:cat>
          <c:val>
            <c:numRef>
              <c:f>(November!$E$18:$E$21,November!$E$23)</c:f>
              <c:numCache>
                <c:formatCode>_("$"* #,##0.00_);_("$"* \(#,##0.00\);_("$"*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EE2-9141-9BC1-9E329E575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E2F-A542-B0A0-B83A4083FD1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E2F-A542-B0A0-B83A4083FD1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E2F-A542-B0A0-B83A4083FD1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E2F-A542-B0A0-B83A4083FD1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E2F-A542-B0A0-B83A4083FD1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'Reference tables'!$D$4:$D$8</c:f>
              <c:strCache>
                <c:ptCount val="5"/>
                <c:pt idx="0">
                  <c:v>B. Savings</c:v>
                </c:pt>
                <c:pt idx="1">
                  <c:v>P. Savings</c:v>
                </c:pt>
                <c:pt idx="2">
                  <c:v>P. Chequings</c:v>
                </c:pt>
                <c:pt idx="3">
                  <c:v>B. Chequings</c:v>
                </c:pt>
                <c:pt idx="4">
                  <c:v>Income after deductions</c:v>
                </c:pt>
              </c:strCache>
            </c:strRef>
          </c:cat>
          <c:val>
            <c:numRef>
              <c:f>(December!$E$18:$E$21,December!$E$23)</c:f>
              <c:numCache>
                <c:formatCode>_("$"* #,##0.00_);_("$"* \(#,##0.00\);_("$"*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E2F-A542-B0A0-B83A4083F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'Reference tables'!$D$4:$D$8</c:f>
              <c:strCache>
                <c:ptCount val="5"/>
                <c:pt idx="0">
                  <c:v>B. Savings</c:v>
                </c:pt>
                <c:pt idx="1">
                  <c:v>P. Savings</c:v>
                </c:pt>
                <c:pt idx="2">
                  <c:v>P. Chequings</c:v>
                </c:pt>
                <c:pt idx="3">
                  <c:v>B. Chequings</c:v>
                </c:pt>
                <c:pt idx="4">
                  <c:v>Income after deductions</c:v>
                </c:pt>
              </c:strCache>
            </c:strRef>
          </c:cat>
          <c:val>
            <c:numRef>
              <c:f>'Reference tables'!$F$4:$F$8</c:f>
              <c:numCache>
                <c:formatCode>_("$"* #,##0.00_);_("$"* \(#,##0.00\);_("$"* "-"??_);_(@_)</c:formatCode>
                <c:ptCount val="5"/>
                <c:pt idx="0">
                  <c:v>507.5</c:v>
                </c:pt>
                <c:pt idx="1">
                  <c:v>145</c:v>
                </c:pt>
                <c:pt idx="2">
                  <c:v>72.5</c:v>
                </c:pt>
                <c:pt idx="3">
                  <c:v>72.5</c:v>
                </c:pt>
                <c:pt idx="4">
                  <c:v>652.5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EB-BB4D-98CD-0F5B2DE8E03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073-EB4E-B2FC-E8F3E207DA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073-EB4E-B2FC-E8F3E207DA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073-EB4E-B2FC-E8F3E207DAF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073-EB4E-B2FC-E8F3E207DAF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073-EB4E-B2FC-E8F3E207DA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'Reference tables'!$D$4:$D$8</c:f>
              <c:strCache>
                <c:ptCount val="5"/>
                <c:pt idx="0">
                  <c:v>B. Savings</c:v>
                </c:pt>
                <c:pt idx="1">
                  <c:v>P. Savings</c:v>
                </c:pt>
                <c:pt idx="2">
                  <c:v>P. Chequings</c:v>
                </c:pt>
                <c:pt idx="3">
                  <c:v>B. Chequings</c:v>
                </c:pt>
                <c:pt idx="4">
                  <c:v>Income after deductions</c:v>
                </c:pt>
              </c:strCache>
            </c:strRef>
          </c:cat>
          <c:val>
            <c:numRef>
              <c:f>(February!$E$18:$E$21,February!$E$23)</c:f>
              <c:numCache>
                <c:formatCode>_("$"* #,##0.00_);_("$"* \(#,##0.00\);_("$"* "-"??_);_(@_)</c:formatCode>
                <c:ptCount val="5"/>
                <c:pt idx="0">
                  <c:v>244.99999999999997</c:v>
                </c:pt>
                <c:pt idx="1">
                  <c:v>70</c:v>
                </c:pt>
                <c:pt idx="2">
                  <c:v>35</c:v>
                </c:pt>
                <c:pt idx="3">
                  <c:v>35</c:v>
                </c:pt>
                <c:pt idx="4">
                  <c:v>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073-EB4E-B2FC-E8F3E207D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9A-EA4F-9B4E-57343A8F8DC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9A-EA4F-9B4E-57343A8F8DC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9A-EA4F-9B4E-57343A8F8DC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9A-EA4F-9B4E-57343A8F8D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29A-EA4F-9B4E-57343A8F8D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'Reference tables'!$D$4:$D$8</c:f>
              <c:strCache>
                <c:ptCount val="5"/>
                <c:pt idx="0">
                  <c:v>B. Savings</c:v>
                </c:pt>
                <c:pt idx="1">
                  <c:v>P. Savings</c:v>
                </c:pt>
                <c:pt idx="2">
                  <c:v>P. Chequings</c:v>
                </c:pt>
                <c:pt idx="3">
                  <c:v>B. Chequings</c:v>
                </c:pt>
                <c:pt idx="4">
                  <c:v>Income after deductions</c:v>
                </c:pt>
              </c:strCache>
            </c:strRef>
          </c:cat>
          <c:val>
            <c:numRef>
              <c:f>(March!$E$18:$E$21,March!$E$23)</c:f>
              <c:numCache>
                <c:formatCode>_("$"* #,##0.00_);_("$"* \(#,##0.00\);_("$"*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29A-EA4F-9B4E-57343A8F8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76-B542-84E6-169E9DA097E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76-B542-84E6-169E9DA097E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76-B542-84E6-169E9DA097E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76-B542-84E6-169E9DA097E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076-B542-84E6-169E9DA097E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'Reference tables'!$D$4:$D$8</c:f>
              <c:strCache>
                <c:ptCount val="5"/>
                <c:pt idx="0">
                  <c:v>B. Savings</c:v>
                </c:pt>
                <c:pt idx="1">
                  <c:v>P. Savings</c:v>
                </c:pt>
                <c:pt idx="2">
                  <c:v>P. Chequings</c:v>
                </c:pt>
                <c:pt idx="3">
                  <c:v>B. Chequings</c:v>
                </c:pt>
                <c:pt idx="4">
                  <c:v>Income after deductions</c:v>
                </c:pt>
              </c:strCache>
            </c:strRef>
          </c:cat>
          <c:val>
            <c:numRef>
              <c:f>(April!$E$18:$E$21,April!$E$23)</c:f>
              <c:numCache>
                <c:formatCode>_("$"* #,##0.00_);_("$"* \(#,##0.00\);_("$"*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076-B542-84E6-169E9DA097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D8A-ED42-9B02-DD2540181CF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D8A-ED42-9B02-DD2540181CF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D8A-ED42-9B02-DD2540181CF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D8A-ED42-9B02-DD2540181CF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D8A-ED42-9B02-DD2540181C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'Reference tables'!$D$4:$D$8</c:f>
              <c:strCache>
                <c:ptCount val="5"/>
                <c:pt idx="0">
                  <c:v>B. Savings</c:v>
                </c:pt>
                <c:pt idx="1">
                  <c:v>P. Savings</c:v>
                </c:pt>
                <c:pt idx="2">
                  <c:v>P. Chequings</c:v>
                </c:pt>
                <c:pt idx="3">
                  <c:v>B. Chequings</c:v>
                </c:pt>
                <c:pt idx="4">
                  <c:v>Income after deductions</c:v>
                </c:pt>
              </c:strCache>
            </c:strRef>
          </c:cat>
          <c:val>
            <c:numRef>
              <c:f>(May!$E$18:$E$21,May!$E$23)</c:f>
              <c:numCache>
                <c:formatCode>_("$"* #,##0.00_);_("$"* \(#,##0.00\);_("$"*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D8A-ED42-9B02-DD2540181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EF3-0D43-BE08-186097EBEFF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EF3-0D43-BE08-186097EBEFF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EF3-0D43-BE08-186097EBEFF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EF3-0D43-BE08-186097EBEFF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EF3-0D43-BE08-186097EBEF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'Reference tables'!$D$4:$D$8</c:f>
              <c:strCache>
                <c:ptCount val="5"/>
                <c:pt idx="0">
                  <c:v>B. Savings</c:v>
                </c:pt>
                <c:pt idx="1">
                  <c:v>P. Savings</c:v>
                </c:pt>
                <c:pt idx="2">
                  <c:v>P. Chequings</c:v>
                </c:pt>
                <c:pt idx="3">
                  <c:v>B. Chequings</c:v>
                </c:pt>
                <c:pt idx="4">
                  <c:v>Income after deductions</c:v>
                </c:pt>
              </c:strCache>
            </c:strRef>
          </c:cat>
          <c:val>
            <c:numRef>
              <c:f>(June!$E$18:$E$21,June!$E$23)</c:f>
              <c:numCache>
                <c:formatCode>_("$"* #,##0.00_);_("$"* \(#,##0.00\);_("$"*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EF3-0D43-BE08-186097EBE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056-6B43-9392-69E299F0E54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056-6B43-9392-69E299F0E54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056-6B43-9392-69E299F0E54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056-6B43-9392-69E299F0E54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056-6B43-9392-69E299F0E54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'Reference tables'!$D$4:$D$8</c:f>
              <c:strCache>
                <c:ptCount val="5"/>
                <c:pt idx="0">
                  <c:v>B. Savings</c:v>
                </c:pt>
                <c:pt idx="1">
                  <c:v>P. Savings</c:v>
                </c:pt>
                <c:pt idx="2">
                  <c:v>P. Chequings</c:v>
                </c:pt>
                <c:pt idx="3">
                  <c:v>B. Chequings</c:v>
                </c:pt>
                <c:pt idx="4">
                  <c:v>Income after deductions</c:v>
                </c:pt>
              </c:strCache>
            </c:strRef>
          </c:cat>
          <c:val>
            <c:numRef>
              <c:f>(July!$E$18:$E$21,July!$E$23)</c:f>
              <c:numCache>
                <c:formatCode>_("$"* #,##0.00_);_("$"* \(#,##0.00\);_("$"*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056-6B43-9392-69E299F0E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22F-A04B-89E4-FBDABB95F2E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22F-A04B-89E4-FBDABB95F2E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22F-A04B-89E4-FBDABB95F2E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22F-A04B-89E4-FBDABB95F2E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22F-A04B-89E4-FBDABB95F2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'Reference tables'!$D$4:$D$8</c:f>
              <c:strCache>
                <c:ptCount val="5"/>
                <c:pt idx="0">
                  <c:v>B. Savings</c:v>
                </c:pt>
                <c:pt idx="1">
                  <c:v>P. Savings</c:v>
                </c:pt>
                <c:pt idx="2">
                  <c:v>P. Chequings</c:v>
                </c:pt>
                <c:pt idx="3">
                  <c:v>B. Chequings</c:v>
                </c:pt>
                <c:pt idx="4">
                  <c:v>Income after deductions</c:v>
                </c:pt>
              </c:strCache>
            </c:strRef>
          </c:cat>
          <c:val>
            <c:numRef>
              <c:f>(August!$E$18:$E$21,August!$E$23)</c:f>
              <c:numCache>
                <c:formatCode>_("$"* #,##0.00_);_("$"* \(#,##0.00\);_("$"*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2F-A04B-89E4-FBDABB95F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676-BD4C-A59E-87A3D9B5DE7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676-BD4C-A59E-87A3D9B5DE7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676-BD4C-A59E-87A3D9B5DE7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676-BD4C-A59E-87A3D9B5DE7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676-BD4C-A59E-87A3D9B5DE7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'Reference tables'!$D$4:$D$8</c:f>
              <c:strCache>
                <c:ptCount val="5"/>
                <c:pt idx="0">
                  <c:v>B. Savings</c:v>
                </c:pt>
                <c:pt idx="1">
                  <c:v>P. Savings</c:v>
                </c:pt>
                <c:pt idx="2">
                  <c:v>P. Chequings</c:v>
                </c:pt>
                <c:pt idx="3">
                  <c:v>B. Chequings</c:v>
                </c:pt>
                <c:pt idx="4">
                  <c:v>Income after deductions</c:v>
                </c:pt>
              </c:strCache>
            </c:strRef>
          </c:cat>
          <c:val>
            <c:numRef>
              <c:f>(September!$E$18:$E$21,September!$E$23)</c:f>
              <c:numCache>
                <c:formatCode>_("$"* #,##0.00_);_("$"* \(#,##0.00\);_("$"*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676-BD4C-A59E-87A3D9B5D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4</xdr:col>
      <xdr:colOff>1286933</xdr:colOff>
      <xdr:row>1</xdr:row>
      <xdr:rowOff>8467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ADF6D15-7426-B84C-B946-070EB50F0068}"/>
            </a:ext>
          </a:extLst>
        </xdr:cNvPr>
        <xdr:cNvSpPr txBox="1"/>
      </xdr:nvSpPr>
      <xdr:spPr>
        <a:xfrm>
          <a:off x="829733" y="0"/>
          <a:ext cx="4859867" cy="2116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Lesson Tracking</a:t>
          </a:r>
        </a:p>
      </xdr:txBody>
    </xdr:sp>
    <xdr:clientData/>
  </xdr:twoCellAnchor>
  <xdr:twoCellAnchor>
    <xdr:from>
      <xdr:col>1</xdr:col>
      <xdr:colOff>8467</xdr:colOff>
      <xdr:row>15</xdr:row>
      <xdr:rowOff>202847</xdr:rowOff>
    </xdr:from>
    <xdr:to>
      <xdr:col>5</xdr:col>
      <xdr:colOff>0</xdr:colOff>
      <xdr:row>17</xdr:row>
      <xdr:rowOff>8466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EC411B-6282-534A-8B21-6B9A1D8E0D25}"/>
            </a:ext>
          </a:extLst>
        </xdr:cNvPr>
        <xdr:cNvSpPr txBox="1"/>
      </xdr:nvSpPr>
      <xdr:spPr>
        <a:xfrm>
          <a:off x="837495" y="3245555"/>
          <a:ext cx="4859866" cy="2113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Deductions</a:t>
          </a:r>
        </a:p>
      </xdr:txBody>
    </xdr:sp>
    <xdr:clientData/>
  </xdr:twoCellAnchor>
  <xdr:twoCellAnchor>
    <xdr:from>
      <xdr:col>6</xdr:col>
      <xdr:colOff>12700</xdr:colOff>
      <xdr:row>1</xdr:row>
      <xdr:rowOff>25400</xdr:rowOff>
    </xdr:from>
    <xdr:to>
      <xdr:col>11</xdr:col>
      <xdr:colOff>0</xdr:colOff>
      <xdr:row>12</xdr:row>
      <xdr:rowOff>17639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AD331F1-1CE9-5E7E-8D58-88DB60EEF9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</xdr:colOff>
      <xdr:row>0</xdr:row>
      <xdr:rowOff>12700</xdr:rowOff>
    </xdr:from>
    <xdr:to>
      <xdr:col>11</xdr:col>
      <xdr:colOff>1</xdr:colOff>
      <xdr:row>1</xdr:row>
      <xdr:rowOff>26459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FAB3CE87-1831-214F-887C-6508D9ED9EDB}"/>
            </a:ext>
          </a:extLst>
        </xdr:cNvPr>
        <xdr:cNvSpPr txBox="1"/>
      </xdr:nvSpPr>
      <xdr:spPr>
        <a:xfrm>
          <a:off x="6526390" y="12700"/>
          <a:ext cx="4162778" cy="2166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Income</a:t>
          </a:r>
          <a:r>
            <a:rPr lang="en-US" sz="1100" baseline="0"/>
            <a:t> Distribution</a:t>
          </a:r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4</xdr:col>
      <xdr:colOff>1286933</xdr:colOff>
      <xdr:row>1</xdr:row>
      <xdr:rowOff>8467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9269D4A-9C58-0D48-B4ED-61D4739F6BDB}"/>
            </a:ext>
          </a:extLst>
        </xdr:cNvPr>
        <xdr:cNvSpPr txBox="1"/>
      </xdr:nvSpPr>
      <xdr:spPr>
        <a:xfrm>
          <a:off x="825500" y="0"/>
          <a:ext cx="4855633" cy="2116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Lesson Tracking</a:t>
          </a:r>
        </a:p>
      </xdr:txBody>
    </xdr:sp>
    <xdr:clientData/>
  </xdr:twoCellAnchor>
  <xdr:twoCellAnchor>
    <xdr:from>
      <xdr:col>1</xdr:col>
      <xdr:colOff>8467</xdr:colOff>
      <xdr:row>15</xdr:row>
      <xdr:rowOff>202847</xdr:rowOff>
    </xdr:from>
    <xdr:to>
      <xdr:col>5</xdr:col>
      <xdr:colOff>0</xdr:colOff>
      <xdr:row>17</xdr:row>
      <xdr:rowOff>8466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99838AF-79F8-B543-AA5A-150F1D0B6A03}"/>
            </a:ext>
          </a:extLst>
        </xdr:cNvPr>
        <xdr:cNvSpPr txBox="1"/>
      </xdr:nvSpPr>
      <xdr:spPr>
        <a:xfrm>
          <a:off x="833967" y="3250847"/>
          <a:ext cx="4855633" cy="2120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Deductions</a:t>
          </a:r>
        </a:p>
      </xdr:txBody>
    </xdr:sp>
    <xdr:clientData/>
  </xdr:twoCellAnchor>
  <xdr:twoCellAnchor>
    <xdr:from>
      <xdr:col>6</xdr:col>
      <xdr:colOff>12700</xdr:colOff>
      <xdr:row>1</xdr:row>
      <xdr:rowOff>25400</xdr:rowOff>
    </xdr:from>
    <xdr:to>
      <xdr:col>11</xdr:col>
      <xdr:colOff>0</xdr:colOff>
      <xdr:row>12</xdr:row>
      <xdr:rowOff>17639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EECFD03-9C24-5E4B-9C9D-88C197E681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</xdr:colOff>
      <xdr:row>0</xdr:row>
      <xdr:rowOff>12700</xdr:rowOff>
    </xdr:from>
    <xdr:to>
      <xdr:col>11</xdr:col>
      <xdr:colOff>1</xdr:colOff>
      <xdr:row>1</xdr:row>
      <xdr:rowOff>26459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99448D7-3DF3-D445-BACA-9C26F364BE00}"/>
            </a:ext>
          </a:extLst>
        </xdr:cNvPr>
        <xdr:cNvSpPr txBox="1"/>
      </xdr:nvSpPr>
      <xdr:spPr>
        <a:xfrm>
          <a:off x="6515101" y="12700"/>
          <a:ext cx="4152900" cy="2169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Income</a:t>
          </a:r>
          <a:r>
            <a:rPr lang="en-US" sz="1100" baseline="0"/>
            <a:t> Distribution</a:t>
          </a:r>
          <a:endParaRPr 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4</xdr:col>
      <xdr:colOff>1286933</xdr:colOff>
      <xdr:row>1</xdr:row>
      <xdr:rowOff>8467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37D0867-6803-DD42-88F0-F730BCB8A3A0}"/>
            </a:ext>
          </a:extLst>
        </xdr:cNvPr>
        <xdr:cNvSpPr txBox="1"/>
      </xdr:nvSpPr>
      <xdr:spPr>
        <a:xfrm>
          <a:off x="825500" y="0"/>
          <a:ext cx="4855633" cy="2116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Lesson Tracking</a:t>
          </a:r>
        </a:p>
      </xdr:txBody>
    </xdr:sp>
    <xdr:clientData/>
  </xdr:twoCellAnchor>
  <xdr:twoCellAnchor>
    <xdr:from>
      <xdr:col>1</xdr:col>
      <xdr:colOff>8467</xdr:colOff>
      <xdr:row>15</xdr:row>
      <xdr:rowOff>202847</xdr:rowOff>
    </xdr:from>
    <xdr:to>
      <xdr:col>5</xdr:col>
      <xdr:colOff>0</xdr:colOff>
      <xdr:row>17</xdr:row>
      <xdr:rowOff>8466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1D4CCC2-220A-B147-9F82-08E7455484ED}"/>
            </a:ext>
          </a:extLst>
        </xdr:cNvPr>
        <xdr:cNvSpPr txBox="1"/>
      </xdr:nvSpPr>
      <xdr:spPr>
        <a:xfrm>
          <a:off x="833967" y="3250847"/>
          <a:ext cx="4855633" cy="2120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Deductions</a:t>
          </a:r>
        </a:p>
      </xdr:txBody>
    </xdr:sp>
    <xdr:clientData/>
  </xdr:twoCellAnchor>
  <xdr:twoCellAnchor>
    <xdr:from>
      <xdr:col>6</xdr:col>
      <xdr:colOff>12700</xdr:colOff>
      <xdr:row>1</xdr:row>
      <xdr:rowOff>25400</xdr:rowOff>
    </xdr:from>
    <xdr:to>
      <xdr:col>11</xdr:col>
      <xdr:colOff>0</xdr:colOff>
      <xdr:row>12</xdr:row>
      <xdr:rowOff>17639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0636A6A-3FE2-324A-93A2-747FF5C160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</xdr:colOff>
      <xdr:row>0</xdr:row>
      <xdr:rowOff>12700</xdr:rowOff>
    </xdr:from>
    <xdr:to>
      <xdr:col>11</xdr:col>
      <xdr:colOff>1</xdr:colOff>
      <xdr:row>1</xdr:row>
      <xdr:rowOff>26459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349A272-0BC3-904D-B74D-A904856F73BA}"/>
            </a:ext>
          </a:extLst>
        </xdr:cNvPr>
        <xdr:cNvSpPr txBox="1"/>
      </xdr:nvSpPr>
      <xdr:spPr>
        <a:xfrm>
          <a:off x="6515101" y="12700"/>
          <a:ext cx="4152900" cy="2169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Income</a:t>
          </a:r>
          <a:r>
            <a:rPr lang="en-US" sz="1100" baseline="0"/>
            <a:t> Distribution</a:t>
          </a:r>
          <a:endParaRPr 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4</xdr:col>
      <xdr:colOff>1286933</xdr:colOff>
      <xdr:row>1</xdr:row>
      <xdr:rowOff>8467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2597D13-2476-744C-B066-71A7520EE705}"/>
            </a:ext>
          </a:extLst>
        </xdr:cNvPr>
        <xdr:cNvSpPr txBox="1"/>
      </xdr:nvSpPr>
      <xdr:spPr>
        <a:xfrm>
          <a:off x="825500" y="0"/>
          <a:ext cx="4855633" cy="2116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Lesson Tracking</a:t>
          </a:r>
        </a:p>
      </xdr:txBody>
    </xdr:sp>
    <xdr:clientData/>
  </xdr:twoCellAnchor>
  <xdr:twoCellAnchor>
    <xdr:from>
      <xdr:col>1</xdr:col>
      <xdr:colOff>8467</xdr:colOff>
      <xdr:row>15</xdr:row>
      <xdr:rowOff>202847</xdr:rowOff>
    </xdr:from>
    <xdr:to>
      <xdr:col>5</xdr:col>
      <xdr:colOff>0</xdr:colOff>
      <xdr:row>17</xdr:row>
      <xdr:rowOff>8466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E40AFC4-F9AA-F742-8451-7D46FD75A622}"/>
            </a:ext>
          </a:extLst>
        </xdr:cNvPr>
        <xdr:cNvSpPr txBox="1"/>
      </xdr:nvSpPr>
      <xdr:spPr>
        <a:xfrm>
          <a:off x="833967" y="3250847"/>
          <a:ext cx="4855633" cy="2120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Deductions</a:t>
          </a:r>
        </a:p>
      </xdr:txBody>
    </xdr:sp>
    <xdr:clientData/>
  </xdr:twoCellAnchor>
  <xdr:twoCellAnchor>
    <xdr:from>
      <xdr:col>6</xdr:col>
      <xdr:colOff>12700</xdr:colOff>
      <xdr:row>1</xdr:row>
      <xdr:rowOff>25400</xdr:rowOff>
    </xdr:from>
    <xdr:to>
      <xdr:col>11</xdr:col>
      <xdr:colOff>0</xdr:colOff>
      <xdr:row>12</xdr:row>
      <xdr:rowOff>17639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810BDE0-2E72-A946-9D40-0EBF405EF0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</xdr:colOff>
      <xdr:row>0</xdr:row>
      <xdr:rowOff>12700</xdr:rowOff>
    </xdr:from>
    <xdr:to>
      <xdr:col>11</xdr:col>
      <xdr:colOff>1</xdr:colOff>
      <xdr:row>1</xdr:row>
      <xdr:rowOff>26459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0E34130-B240-3742-91A5-A8DA93F9ABDD}"/>
            </a:ext>
          </a:extLst>
        </xdr:cNvPr>
        <xdr:cNvSpPr txBox="1"/>
      </xdr:nvSpPr>
      <xdr:spPr>
        <a:xfrm>
          <a:off x="6515101" y="12700"/>
          <a:ext cx="4152900" cy="2169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Income</a:t>
          </a:r>
          <a:r>
            <a:rPr lang="en-US" sz="1100" baseline="0"/>
            <a:t> Distribution</a:t>
          </a:r>
          <a:endParaRPr lang="en-US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11169</xdr:colOff>
      <xdr:row>1</xdr:row>
      <xdr:rowOff>1</xdr:rowOff>
    </xdr:from>
    <xdr:to>
      <xdr:col>5</xdr:col>
      <xdr:colOff>5270</xdr:colOff>
      <xdr:row>2</xdr:row>
      <xdr:rowOff>5271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D2454AF-4885-BCDE-A603-F85A66DE5C76}"/>
            </a:ext>
          </a:extLst>
        </xdr:cNvPr>
        <xdr:cNvSpPr txBox="1"/>
      </xdr:nvSpPr>
      <xdr:spPr>
        <a:xfrm>
          <a:off x="838513" y="205520"/>
          <a:ext cx="3303479" cy="2107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Income Summary,</a:t>
          </a:r>
          <a:r>
            <a:rPr lang="en-US" sz="1100" baseline="0"/>
            <a:t> yearly</a:t>
          </a:r>
          <a:endParaRPr lang="en-US" sz="1100"/>
        </a:p>
      </xdr:txBody>
    </xdr:sp>
    <xdr:clientData/>
  </xdr:twoCellAnchor>
  <xdr:twoCellAnchor>
    <xdr:from>
      <xdr:col>6</xdr:col>
      <xdr:colOff>6390</xdr:colOff>
      <xdr:row>1</xdr:row>
      <xdr:rowOff>197927</xdr:rowOff>
    </xdr:from>
    <xdr:to>
      <xdr:col>10</xdr:col>
      <xdr:colOff>6349</xdr:colOff>
      <xdr:row>13</xdr:row>
      <xdr:rowOff>18954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5ED135B-340E-B598-33CB-D9F10855EB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3285</xdr:colOff>
      <xdr:row>1</xdr:row>
      <xdr:rowOff>0</xdr:rowOff>
    </xdr:from>
    <xdr:to>
      <xdr:col>10</xdr:col>
      <xdr:colOff>3285</xdr:colOff>
      <xdr:row>2</xdr:row>
      <xdr:rowOff>9477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2DA98DA-732D-BA4E-AC85-A23F036B02FE}"/>
            </a:ext>
          </a:extLst>
        </xdr:cNvPr>
        <xdr:cNvSpPr txBox="1"/>
      </xdr:nvSpPr>
      <xdr:spPr>
        <a:xfrm>
          <a:off x="4981685" y="203200"/>
          <a:ext cx="3318933" cy="2126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Income</a:t>
          </a:r>
          <a:r>
            <a:rPr lang="en-US" sz="1100" baseline="0"/>
            <a:t> Distribution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4</xdr:col>
      <xdr:colOff>1286933</xdr:colOff>
      <xdr:row>1</xdr:row>
      <xdr:rowOff>8467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40C06E9-97AB-984A-B289-52BC58DFBD69}"/>
            </a:ext>
          </a:extLst>
        </xdr:cNvPr>
        <xdr:cNvSpPr txBox="1"/>
      </xdr:nvSpPr>
      <xdr:spPr>
        <a:xfrm>
          <a:off x="825500" y="0"/>
          <a:ext cx="4855633" cy="2116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Lesson Tracking</a:t>
          </a:r>
        </a:p>
      </xdr:txBody>
    </xdr:sp>
    <xdr:clientData/>
  </xdr:twoCellAnchor>
  <xdr:twoCellAnchor>
    <xdr:from>
      <xdr:col>1</xdr:col>
      <xdr:colOff>8467</xdr:colOff>
      <xdr:row>15</xdr:row>
      <xdr:rowOff>202847</xdr:rowOff>
    </xdr:from>
    <xdr:to>
      <xdr:col>5</xdr:col>
      <xdr:colOff>0</xdr:colOff>
      <xdr:row>17</xdr:row>
      <xdr:rowOff>8466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F0F9215-5A8C-C94D-9906-041E97F3D842}"/>
            </a:ext>
          </a:extLst>
        </xdr:cNvPr>
        <xdr:cNvSpPr txBox="1"/>
      </xdr:nvSpPr>
      <xdr:spPr>
        <a:xfrm>
          <a:off x="833967" y="3250847"/>
          <a:ext cx="4855633" cy="2120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Deductions</a:t>
          </a:r>
        </a:p>
      </xdr:txBody>
    </xdr:sp>
    <xdr:clientData/>
  </xdr:twoCellAnchor>
  <xdr:twoCellAnchor>
    <xdr:from>
      <xdr:col>6</xdr:col>
      <xdr:colOff>12700</xdr:colOff>
      <xdr:row>1</xdr:row>
      <xdr:rowOff>25400</xdr:rowOff>
    </xdr:from>
    <xdr:to>
      <xdr:col>11</xdr:col>
      <xdr:colOff>0</xdr:colOff>
      <xdr:row>12</xdr:row>
      <xdr:rowOff>17639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CDBACFC-39AE-8C49-8F6E-496CF01735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</xdr:colOff>
      <xdr:row>0</xdr:row>
      <xdr:rowOff>12700</xdr:rowOff>
    </xdr:from>
    <xdr:to>
      <xdr:col>11</xdr:col>
      <xdr:colOff>1</xdr:colOff>
      <xdr:row>1</xdr:row>
      <xdr:rowOff>26459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A754E9F-73ED-9C43-9391-48B0F699A3D7}"/>
            </a:ext>
          </a:extLst>
        </xdr:cNvPr>
        <xdr:cNvSpPr txBox="1"/>
      </xdr:nvSpPr>
      <xdr:spPr>
        <a:xfrm>
          <a:off x="6515101" y="12700"/>
          <a:ext cx="4152900" cy="2169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Income</a:t>
          </a:r>
          <a:r>
            <a:rPr lang="en-US" sz="1100" baseline="0"/>
            <a:t> Distribution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4</xdr:col>
      <xdr:colOff>1286933</xdr:colOff>
      <xdr:row>1</xdr:row>
      <xdr:rowOff>8467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F3CE62-7F91-F94F-A3E0-04F83D7E8ABD}"/>
            </a:ext>
          </a:extLst>
        </xdr:cNvPr>
        <xdr:cNvSpPr txBox="1"/>
      </xdr:nvSpPr>
      <xdr:spPr>
        <a:xfrm>
          <a:off x="825500" y="0"/>
          <a:ext cx="4855633" cy="2116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Lesson Tracking</a:t>
          </a:r>
        </a:p>
      </xdr:txBody>
    </xdr:sp>
    <xdr:clientData/>
  </xdr:twoCellAnchor>
  <xdr:twoCellAnchor>
    <xdr:from>
      <xdr:col>1</xdr:col>
      <xdr:colOff>8467</xdr:colOff>
      <xdr:row>15</xdr:row>
      <xdr:rowOff>202847</xdr:rowOff>
    </xdr:from>
    <xdr:to>
      <xdr:col>5</xdr:col>
      <xdr:colOff>0</xdr:colOff>
      <xdr:row>17</xdr:row>
      <xdr:rowOff>8466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4164E3B-8902-FB40-BBE5-41C90973F600}"/>
            </a:ext>
          </a:extLst>
        </xdr:cNvPr>
        <xdr:cNvSpPr txBox="1"/>
      </xdr:nvSpPr>
      <xdr:spPr>
        <a:xfrm>
          <a:off x="833967" y="3250847"/>
          <a:ext cx="4855633" cy="2120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Deductions</a:t>
          </a:r>
        </a:p>
      </xdr:txBody>
    </xdr:sp>
    <xdr:clientData/>
  </xdr:twoCellAnchor>
  <xdr:twoCellAnchor>
    <xdr:from>
      <xdr:col>6</xdr:col>
      <xdr:colOff>12700</xdr:colOff>
      <xdr:row>1</xdr:row>
      <xdr:rowOff>25400</xdr:rowOff>
    </xdr:from>
    <xdr:to>
      <xdr:col>11</xdr:col>
      <xdr:colOff>0</xdr:colOff>
      <xdr:row>12</xdr:row>
      <xdr:rowOff>17639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F26B80E-5DEF-6B4B-9846-83711408F1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</xdr:colOff>
      <xdr:row>0</xdr:row>
      <xdr:rowOff>12700</xdr:rowOff>
    </xdr:from>
    <xdr:to>
      <xdr:col>11</xdr:col>
      <xdr:colOff>1</xdr:colOff>
      <xdr:row>1</xdr:row>
      <xdr:rowOff>26459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AFE014B-F136-814C-8DF0-F7AEDEEB76C0}"/>
            </a:ext>
          </a:extLst>
        </xdr:cNvPr>
        <xdr:cNvSpPr txBox="1"/>
      </xdr:nvSpPr>
      <xdr:spPr>
        <a:xfrm>
          <a:off x="6515101" y="12700"/>
          <a:ext cx="4152900" cy="2169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Income</a:t>
          </a:r>
          <a:r>
            <a:rPr lang="en-US" sz="1100" baseline="0"/>
            <a:t> Distribution</a:t>
          </a:r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4</xdr:col>
      <xdr:colOff>1286933</xdr:colOff>
      <xdr:row>1</xdr:row>
      <xdr:rowOff>8467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05D2FE-602A-1242-B954-EA321044255B}"/>
            </a:ext>
          </a:extLst>
        </xdr:cNvPr>
        <xdr:cNvSpPr txBox="1"/>
      </xdr:nvSpPr>
      <xdr:spPr>
        <a:xfrm>
          <a:off x="825500" y="0"/>
          <a:ext cx="4855633" cy="2116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Lesson Tracking</a:t>
          </a:r>
        </a:p>
      </xdr:txBody>
    </xdr:sp>
    <xdr:clientData/>
  </xdr:twoCellAnchor>
  <xdr:twoCellAnchor>
    <xdr:from>
      <xdr:col>1</xdr:col>
      <xdr:colOff>8467</xdr:colOff>
      <xdr:row>15</xdr:row>
      <xdr:rowOff>202847</xdr:rowOff>
    </xdr:from>
    <xdr:to>
      <xdr:col>5</xdr:col>
      <xdr:colOff>0</xdr:colOff>
      <xdr:row>17</xdr:row>
      <xdr:rowOff>8466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D589CB0-FB51-3048-B15D-7B52C3AF4C78}"/>
            </a:ext>
          </a:extLst>
        </xdr:cNvPr>
        <xdr:cNvSpPr txBox="1"/>
      </xdr:nvSpPr>
      <xdr:spPr>
        <a:xfrm>
          <a:off x="833967" y="3250847"/>
          <a:ext cx="4855633" cy="2120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Deductions</a:t>
          </a:r>
        </a:p>
      </xdr:txBody>
    </xdr:sp>
    <xdr:clientData/>
  </xdr:twoCellAnchor>
  <xdr:twoCellAnchor>
    <xdr:from>
      <xdr:col>6</xdr:col>
      <xdr:colOff>12700</xdr:colOff>
      <xdr:row>1</xdr:row>
      <xdr:rowOff>25400</xdr:rowOff>
    </xdr:from>
    <xdr:to>
      <xdr:col>11</xdr:col>
      <xdr:colOff>0</xdr:colOff>
      <xdr:row>12</xdr:row>
      <xdr:rowOff>17639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4F05EE3-364A-F044-A1B8-1D0BACEA57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</xdr:colOff>
      <xdr:row>0</xdr:row>
      <xdr:rowOff>12700</xdr:rowOff>
    </xdr:from>
    <xdr:to>
      <xdr:col>11</xdr:col>
      <xdr:colOff>1</xdr:colOff>
      <xdr:row>1</xdr:row>
      <xdr:rowOff>26459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0CA18B4-3420-624C-8F0B-935457F3A090}"/>
            </a:ext>
          </a:extLst>
        </xdr:cNvPr>
        <xdr:cNvSpPr txBox="1"/>
      </xdr:nvSpPr>
      <xdr:spPr>
        <a:xfrm>
          <a:off x="6515101" y="12700"/>
          <a:ext cx="4152900" cy="2169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Income</a:t>
          </a:r>
          <a:r>
            <a:rPr lang="en-US" sz="1100" baseline="0"/>
            <a:t> Distribution</a:t>
          </a:r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4</xdr:col>
      <xdr:colOff>1286933</xdr:colOff>
      <xdr:row>1</xdr:row>
      <xdr:rowOff>8467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4266796-D21F-E049-BBDD-5D57CD668916}"/>
            </a:ext>
          </a:extLst>
        </xdr:cNvPr>
        <xdr:cNvSpPr txBox="1"/>
      </xdr:nvSpPr>
      <xdr:spPr>
        <a:xfrm>
          <a:off x="825500" y="0"/>
          <a:ext cx="4855633" cy="2116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Lesson Tracking</a:t>
          </a:r>
        </a:p>
      </xdr:txBody>
    </xdr:sp>
    <xdr:clientData/>
  </xdr:twoCellAnchor>
  <xdr:twoCellAnchor>
    <xdr:from>
      <xdr:col>1</xdr:col>
      <xdr:colOff>8467</xdr:colOff>
      <xdr:row>15</xdr:row>
      <xdr:rowOff>202847</xdr:rowOff>
    </xdr:from>
    <xdr:to>
      <xdr:col>5</xdr:col>
      <xdr:colOff>0</xdr:colOff>
      <xdr:row>17</xdr:row>
      <xdr:rowOff>8466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9BF441A-1B6A-CE43-AD43-0F2E580DBA7F}"/>
            </a:ext>
          </a:extLst>
        </xdr:cNvPr>
        <xdr:cNvSpPr txBox="1"/>
      </xdr:nvSpPr>
      <xdr:spPr>
        <a:xfrm>
          <a:off x="833967" y="3250847"/>
          <a:ext cx="4855633" cy="2120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Deductions</a:t>
          </a:r>
        </a:p>
      </xdr:txBody>
    </xdr:sp>
    <xdr:clientData/>
  </xdr:twoCellAnchor>
  <xdr:twoCellAnchor>
    <xdr:from>
      <xdr:col>6</xdr:col>
      <xdr:colOff>12700</xdr:colOff>
      <xdr:row>1</xdr:row>
      <xdr:rowOff>25400</xdr:rowOff>
    </xdr:from>
    <xdr:to>
      <xdr:col>11</xdr:col>
      <xdr:colOff>0</xdr:colOff>
      <xdr:row>12</xdr:row>
      <xdr:rowOff>17639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0CACF0A-A6DE-9646-A11C-1931825E15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</xdr:colOff>
      <xdr:row>0</xdr:row>
      <xdr:rowOff>12700</xdr:rowOff>
    </xdr:from>
    <xdr:to>
      <xdr:col>11</xdr:col>
      <xdr:colOff>1</xdr:colOff>
      <xdr:row>1</xdr:row>
      <xdr:rowOff>26459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A8686C3-5AF0-D24F-ACB3-88AA62944E82}"/>
            </a:ext>
          </a:extLst>
        </xdr:cNvPr>
        <xdr:cNvSpPr txBox="1"/>
      </xdr:nvSpPr>
      <xdr:spPr>
        <a:xfrm>
          <a:off x="6515101" y="12700"/>
          <a:ext cx="4152900" cy="2169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Income</a:t>
          </a:r>
          <a:r>
            <a:rPr lang="en-US" sz="1100" baseline="0"/>
            <a:t> Distribution</a:t>
          </a:r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4</xdr:col>
      <xdr:colOff>1286933</xdr:colOff>
      <xdr:row>1</xdr:row>
      <xdr:rowOff>8467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7367549-3B04-BA4A-ADFA-0CDFD7F7E982}"/>
            </a:ext>
          </a:extLst>
        </xdr:cNvPr>
        <xdr:cNvSpPr txBox="1"/>
      </xdr:nvSpPr>
      <xdr:spPr>
        <a:xfrm>
          <a:off x="825500" y="0"/>
          <a:ext cx="4855633" cy="2116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Lesson Tracking</a:t>
          </a:r>
        </a:p>
      </xdr:txBody>
    </xdr:sp>
    <xdr:clientData/>
  </xdr:twoCellAnchor>
  <xdr:twoCellAnchor>
    <xdr:from>
      <xdr:col>1</xdr:col>
      <xdr:colOff>8467</xdr:colOff>
      <xdr:row>15</xdr:row>
      <xdr:rowOff>202847</xdr:rowOff>
    </xdr:from>
    <xdr:to>
      <xdr:col>5</xdr:col>
      <xdr:colOff>0</xdr:colOff>
      <xdr:row>17</xdr:row>
      <xdr:rowOff>8466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701DD28-158F-874A-8376-1310EEDFAF2E}"/>
            </a:ext>
          </a:extLst>
        </xdr:cNvPr>
        <xdr:cNvSpPr txBox="1"/>
      </xdr:nvSpPr>
      <xdr:spPr>
        <a:xfrm>
          <a:off x="833967" y="3250847"/>
          <a:ext cx="4855633" cy="2120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Deductions</a:t>
          </a:r>
        </a:p>
      </xdr:txBody>
    </xdr:sp>
    <xdr:clientData/>
  </xdr:twoCellAnchor>
  <xdr:twoCellAnchor>
    <xdr:from>
      <xdr:col>6</xdr:col>
      <xdr:colOff>12700</xdr:colOff>
      <xdr:row>1</xdr:row>
      <xdr:rowOff>25400</xdr:rowOff>
    </xdr:from>
    <xdr:to>
      <xdr:col>11</xdr:col>
      <xdr:colOff>0</xdr:colOff>
      <xdr:row>12</xdr:row>
      <xdr:rowOff>17639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E33252E-6580-B341-8DFB-A631DFF3AE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</xdr:colOff>
      <xdr:row>0</xdr:row>
      <xdr:rowOff>12700</xdr:rowOff>
    </xdr:from>
    <xdr:to>
      <xdr:col>11</xdr:col>
      <xdr:colOff>1</xdr:colOff>
      <xdr:row>1</xdr:row>
      <xdr:rowOff>26459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66434BAA-63BA-394C-8E36-E393FA28967F}"/>
            </a:ext>
          </a:extLst>
        </xdr:cNvPr>
        <xdr:cNvSpPr txBox="1"/>
      </xdr:nvSpPr>
      <xdr:spPr>
        <a:xfrm>
          <a:off x="6515101" y="12700"/>
          <a:ext cx="4152900" cy="2169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Income</a:t>
          </a:r>
          <a:r>
            <a:rPr lang="en-US" sz="1100" baseline="0"/>
            <a:t> Distribution</a:t>
          </a:r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4</xdr:col>
      <xdr:colOff>1286933</xdr:colOff>
      <xdr:row>1</xdr:row>
      <xdr:rowOff>8467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630E421-08E5-CE41-B8E0-0C9387C9B54C}"/>
            </a:ext>
          </a:extLst>
        </xdr:cNvPr>
        <xdr:cNvSpPr txBox="1"/>
      </xdr:nvSpPr>
      <xdr:spPr>
        <a:xfrm>
          <a:off x="825500" y="0"/>
          <a:ext cx="4855633" cy="2116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Lesson Tracking</a:t>
          </a:r>
        </a:p>
      </xdr:txBody>
    </xdr:sp>
    <xdr:clientData/>
  </xdr:twoCellAnchor>
  <xdr:twoCellAnchor>
    <xdr:from>
      <xdr:col>1</xdr:col>
      <xdr:colOff>8467</xdr:colOff>
      <xdr:row>15</xdr:row>
      <xdr:rowOff>202847</xdr:rowOff>
    </xdr:from>
    <xdr:to>
      <xdr:col>5</xdr:col>
      <xdr:colOff>0</xdr:colOff>
      <xdr:row>17</xdr:row>
      <xdr:rowOff>8466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F6AC8A6-7618-E540-A2EF-79B3448C35F2}"/>
            </a:ext>
          </a:extLst>
        </xdr:cNvPr>
        <xdr:cNvSpPr txBox="1"/>
      </xdr:nvSpPr>
      <xdr:spPr>
        <a:xfrm>
          <a:off x="833967" y="3250847"/>
          <a:ext cx="4855633" cy="2120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Deductions</a:t>
          </a:r>
        </a:p>
      </xdr:txBody>
    </xdr:sp>
    <xdr:clientData/>
  </xdr:twoCellAnchor>
  <xdr:twoCellAnchor>
    <xdr:from>
      <xdr:col>6</xdr:col>
      <xdr:colOff>12700</xdr:colOff>
      <xdr:row>1</xdr:row>
      <xdr:rowOff>25400</xdr:rowOff>
    </xdr:from>
    <xdr:to>
      <xdr:col>11</xdr:col>
      <xdr:colOff>0</xdr:colOff>
      <xdr:row>12</xdr:row>
      <xdr:rowOff>17639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3CEDE94-D739-EE46-883B-4820491216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</xdr:colOff>
      <xdr:row>0</xdr:row>
      <xdr:rowOff>12700</xdr:rowOff>
    </xdr:from>
    <xdr:to>
      <xdr:col>11</xdr:col>
      <xdr:colOff>1</xdr:colOff>
      <xdr:row>1</xdr:row>
      <xdr:rowOff>26459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A3BA717-7E35-5A40-8E63-79D44E0124FA}"/>
            </a:ext>
          </a:extLst>
        </xdr:cNvPr>
        <xdr:cNvSpPr txBox="1"/>
      </xdr:nvSpPr>
      <xdr:spPr>
        <a:xfrm>
          <a:off x="6515101" y="12700"/>
          <a:ext cx="4152900" cy="2169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Income</a:t>
          </a:r>
          <a:r>
            <a:rPr lang="en-US" sz="1100" baseline="0"/>
            <a:t> Distribution</a:t>
          </a:r>
          <a:endParaRPr 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4</xdr:col>
      <xdr:colOff>1286933</xdr:colOff>
      <xdr:row>1</xdr:row>
      <xdr:rowOff>8467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BF53EDD-19D9-C847-8748-8E22DBBFA4AB}"/>
            </a:ext>
          </a:extLst>
        </xdr:cNvPr>
        <xdr:cNvSpPr txBox="1"/>
      </xdr:nvSpPr>
      <xdr:spPr>
        <a:xfrm>
          <a:off x="825500" y="0"/>
          <a:ext cx="4855633" cy="2116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Lesson Tracking</a:t>
          </a:r>
        </a:p>
      </xdr:txBody>
    </xdr:sp>
    <xdr:clientData/>
  </xdr:twoCellAnchor>
  <xdr:twoCellAnchor>
    <xdr:from>
      <xdr:col>1</xdr:col>
      <xdr:colOff>8467</xdr:colOff>
      <xdr:row>15</xdr:row>
      <xdr:rowOff>202847</xdr:rowOff>
    </xdr:from>
    <xdr:to>
      <xdr:col>5</xdr:col>
      <xdr:colOff>0</xdr:colOff>
      <xdr:row>17</xdr:row>
      <xdr:rowOff>8466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0BD9B1E-ACAF-A54F-A134-314B929D12C8}"/>
            </a:ext>
          </a:extLst>
        </xdr:cNvPr>
        <xdr:cNvSpPr txBox="1"/>
      </xdr:nvSpPr>
      <xdr:spPr>
        <a:xfrm>
          <a:off x="833967" y="3250847"/>
          <a:ext cx="4855633" cy="2120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Deductions</a:t>
          </a:r>
        </a:p>
      </xdr:txBody>
    </xdr:sp>
    <xdr:clientData/>
  </xdr:twoCellAnchor>
  <xdr:twoCellAnchor>
    <xdr:from>
      <xdr:col>6</xdr:col>
      <xdr:colOff>12700</xdr:colOff>
      <xdr:row>1</xdr:row>
      <xdr:rowOff>25400</xdr:rowOff>
    </xdr:from>
    <xdr:to>
      <xdr:col>11</xdr:col>
      <xdr:colOff>0</xdr:colOff>
      <xdr:row>12</xdr:row>
      <xdr:rowOff>17639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C07300D-58FF-1E43-A670-93453D3EF5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</xdr:colOff>
      <xdr:row>0</xdr:row>
      <xdr:rowOff>12700</xdr:rowOff>
    </xdr:from>
    <xdr:to>
      <xdr:col>11</xdr:col>
      <xdr:colOff>1</xdr:colOff>
      <xdr:row>1</xdr:row>
      <xdr:rowOff>26459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646D4D88-2C19-DF48-9FA5-45134C77935D}"/>
            </a:ext>
          </a:extLst>
        </xdr:cNvPr>
        <xdr:cNvSpPr txBox="1"/>
      </xdr:nvSpPr>
      <xdr:spPr>
        <a:xfrm>
          <a:off x="6515101" y="12700"/>
          <a:ext cx="4152900" cy="2169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Income</a:t>
          </a:r>
          <a:r>
            <a:rPr lang="en-US" sz="1100" baseline="0"/>
            <a:t> Distribution</a:t>
          </a:r>
          <a:endParaRPr 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4</xdr:col>
      <xdr:colOff>1286933</xdr:colOff>
      <xdr:row>1</xdr:row>
      <xdr:rowOff>8467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BEF909A-1FF3-404F-8976-11B87F2F25F7}"/>
            </a:ext>
          </a:extLst>
        </xdr:cNvPr>
        <xdr:cNvSpPr txBox="1"/>
      </xdr:nvSpPr>
      <xdr:spPr>
        <a:xfrm>
          <a:off x="825500" y="0"/>
          <a:ext cx="4855633" cy="2116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Lesson Tracking</a:t>
          </a:r>
        </a:p>
      </xdr:txBody>
    </xdr:sp>
    <xdr:clientData/>
  </xdr:twoCellAnchor>
  <xdr:twoCellAnchor>
    <xdr:from>
      <xdr:col>1</xdr:col>
      <xdr:colOff>8467</xdr:colOff>
      <xdr:row>15</xdr:row>
      <xdr:rowOff>202847</xdr:rowOff>
    </xdr:from>
    <xdr:to>
      <xdr:col>5</xdr:col>
      <xdr:colOff>0</xdr:colOff>
      <xdr:row>17</xdr:row>
      <xdr:rowOff>8466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4EAFA09-ED98-1C4F-AF29-57D3C286CB89}"/>
            </a:ext>
          </a:extLst>
        </xdr:cNvPr>
        <xdr:cNvSpPr txBox="1"/>
      </xdr:nvSpPr>
      <xdr:spPr>
        <a:xfrm>
          <a:off x="833967" y="3250847"/>
          <a:ext cx="4855633" cy="2120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Deductions</a:t>
          </a:r>
        </a:p>
      </xdr:txBody>
    </xdr:sp>
    <xdr:clientData/>
  </xdr:twoCellAnchor>
  <xdr:twoCellAnchor>
    <xdr:from>
      <xdr:col>6</xdr:col>
      <xdr:colOff>12700</xdr:colOff>
      <xdr:row>1</xdr:row>
      <xdr:rowOff>25400</xdr:rowOff>
    </xdr:from>
    <xdr:to>
      <xdr:col>11</xdr:col>
      <xdr:colOff>0</xdr:colOff>
      <xdr:row>12</xdr:row>
      <xdr:rowOff>17639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E969860-7BF7-9540-B81F-1FA037993C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</xdr:colOff>
      <xdr:row>0</xdr:row>
      <xdr:rowOff>12700</xdr:rowOff>
    </xdr:from>
    <xdr:to>
      <xdr:col>11</xdr:col>
      <xdr:colOff>1</xdr:colOff>
      <xdr:row>1</xdr:row>
      <xdr:rowOff>26459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E884D84-1D65-4C40-9A1A-3FEAD2260F0F}"/>
            </a:ext>
          </a:extLst>
        </xdr:cNvPr>
        <xdr:cNvSpPr txBox="1"/>
      </xdr:nvSpPr>
      <xdr:spPr>
        <a:xfrm>
          <a:off x="6515101" y="12700"/>
          <a:ext cx="4152900" cy="2169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Income</a:t>
          </a:r>
          <a:r>
            <a:rPr lang="en-US" sz="1100" baseline="0"/>
            <a:t> Distribution</a:t>
          </a:r>
          <a:endParaRPr lang="en-US" sz="1100"/>
        </a:p>
      </xdr:txBody>
    </xdr: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  <bag type="DXFComplements" extRef="DXFComplementsMapperExtRef">
    <a k="MappedFeaturePropertyBags">
      <bagId>2</bagId>
    </a>
  </bag>
</FeaturePropertyBag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486B058-D7C1-AD44-9BF4-F3EB2FB05317}" name="Table1" displayName="Table1" ref="B2:E15" totalsRowCount="1" headerRowDxfId="145" dataDxfId="144">
  <autoFilter ref="B2:E14" xr:uid="{1486B058-D7C1-AD44-9BF4-F3EB2FB05317}"/>
  <tableColumns count="4">
    <tableColumn id="2" xr3:uid="{D6DB0884-AFA7-5C4F-830B-41AB7BC6EFFD}" name="Students" totalsRowLabel="Gross Income" dataDxfId="143"/>
    <tableColumn id="3" xr3:uid="{5CCFF36C-0337-234B-AF2A-5F71170B2C17}" name="Expected Hours" dataDxfId="142"/>
    <tableColumn id="4" xr3:uid="{E2AAE100-A500-ED47-BEE9-7A66BD0FE5BA}" name="Adjusted Hours" dataDxfId="141"/>
    <tableColumn id="5" xr3:uid="{425974CF-00F5-764A-A0B8-885223DD59D2}" name="Paid at $50/hour" totalsRowFunction="sum" dataDxfId="140" totalsRowDxfId="136">
      <calculatedColumnFormula>SUM(D3*50)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91360357-8695-6641-AAD9-5E0FD773E480}" name="Table413151719" displayName="Table413151719" ref="B17:E22" totalsRowCount="1" headerRowBorderDxfId="97" tableBorderDxfId="98" totalsRowBorderDxfId="96" headerRowCellStyle="Normal" dataCellStyle="Normal" totalsRowCellStyle="Normal">
  <autoFilter ref="B17:E21" xr:uid="{066EE739-C614-1E4A-820F-E3396E7279B0}"/>
  <tableColumns count="4">
    <tableColumn id="1" xr3:uid="{B036BD8F-91F1-1840-8040-8738F5CE82DE}" name="Column1" totalsRowLabel="Total" dataCellStyle="Normal"/>
    <tableColumn id="2" xr3:uid="{461A1471-857F-864A-936F-69859C506CFE}" name="Column2" dataCellStyle="Normal"/>
    <tableColumn id="3" xr3:uid="{E8FBF0E5-5293-1943-BD3D-3DE48CD69518}" name="Column3" dataCellStyle="Normal"/>
    <tableColumn id="4" xr3:uid="{38C7A14A-AF1A-7D4B-B587-62C21DD32362}" name="Column4" totalsRowFunction="custom" dataDxfId="95" totalsRowDxfId="7" dataCellStyle="Normal">
      <totalsRowFormula>SUBTOTAL(109,Table413151719[Column4])*-1</totalsRowFormula>
    </tableColumn>
  </tableColumns>
  <tableStyleInfo name="TableStyleMedium6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ED2BB23B-4796-6B43-9D81-E183F6C35BBA}" name="Table11214161820" displayName="Table11214161820" ref="B2:E15" totalsRowCount="1" headerRowDxfId="94" dataDxfId="93">
  <autoFilter ref="B2:E14" xr:uid="{1486B058-D7C1-AD44-9BF4-F3EB2FB05317}"/>
  <tableColumns count="4">
    <tableColumn id="2" xr3:uid="{682F9691-A013-494C-962C-8F8F2E7A5F2F}" name="Students" totalsRowLabel="Gross Income" dataDxfId="92"/>
    <tableColumn id="3" xr3:uid="{85A1534D-4C6E-EB4C-ABF3-E8DAE865706B}" name="Expected Hours" dataDxfId="91"/>
    <tableColumn id="4" xr3:uid="{1130A551-43B8-AB43-AF63-CA39E9FD3A9B}" name="Adjusted Hours" dataDxfId="90"/>
    <tableColumn id="5" xr3:uid="{6AEF898A-20FB-7546-AA37-AAEB01238A9F}" name="Paid at $50/hour" totalsRowFunction="sum" dataDxfId="89" totalsRowDxfId="17">
      <calculatedColumnFormula>SUM(D3*50)</calculatedColumnFormula>
    </tableColumn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B18FBAC-8A6C-7C43-B0AA-85C8C4DFB0B7}" name="Table41315171921" displayName="Table41315171921" ref="B17:E22" totalsRowCount="1" headerRowBorderDxfId="87" tableBorderDxfId="88" totalsRowBorderDxfId="86" headerRowCellStyle="Normal" dataCellStyle="Normal" totalsRowCellStyle="Normal">
  <autoFilter ref="B17:E21" xr:uid="{066EE739-C614-1E4A-820F-E3396E7279B0}"/>
  <tableColumns count="4">
    <tableColumn id="1" xr3:uid="{34C4AE22-EA52-214E-95B6-AE8FC9027B6B}" name="Column1" totalsRowLabel="Total" dataCellStyle="Normal"/>
    <tableColumn id="2" xr3:uid="{5561D775-43EF-E543-970E-44E71E7D752D}" name="Column2" dataCellStyle="Normal"/>
    <tableColumn id="3" xr3:uid="{19DAFB4D-912B-434F-AD4A-511588400284}" name="Column3" dataCellStyle="Normal"/>
    <tableColumn id="4" xr3:uid="{50A9D618-5EE5-E84B-A2CA-69079DE7891B}" name="Column4" totalsRowFunction="custom" dataDxfId="85" totalsRowDxfId="6" dataCellStyle="Normal">
      <totalsRowFormula>SUBTOTAL(109,Table41315171921[Column4])*-1</totalsRowFormula>
    </tableColumn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3AD45B3A-1A31-4E4C-9686-AA0E26FFBBA1}" name="Table1121416182022" displayName="Table1121416182022" ref="B2:E15" totalsRowCount="1" headerRowDxfId="84" dataDxfId="83">
  <autoFilter ref="B2:E14" xr:uid="{1486B058-D7C1-AD44-9BF4-F3EB2FB05317}"/>
  <tableColumns count="4">
    <tableColumn id="2" xr3:uid="{2F10A708-46B4-414F-A221-4D0B12AF6D4C}" name="Students" totalsRowLabel="Gross Income" dataDxfId="82"/>
    <tableColumn id="3" xr3:uid="{560D10D5-8058-2D43-A290-E17B1CED96E3}" name="Expected Hours" dataDxfId="81"/>
    <tableColumn id="4" xr3:uid="{40FA1919-144F-9347-BB15-C1AD7ECAAE4C}" name="Adjusted Hours" dataDxfId="80"/>
    <tableColumn id="5" xr3:uid="{99A5B5A9-F49A-2249-9158-3EDF30B1BBAE}" name="Paid at $50/hour" totalsRowFunction="sum" dataDxfId="79" totalsRowDxfId="18">
      <calculatedColumnFormula>SUM(D3*50)</calculatedColumnFormula>
    </tableColumn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C01B1162-816C-A745-8E8F-968DAAC66379}" name="Table4131517192123" displayName="Table4131517192123" ref="B17:E22" totalsRowCount="1" headerRowBorderDxfId="77" tableBorderDxfId="78" totalsRowBorderDxfId="76" headerRowCellStyle="Normal" dataCellStyle="Normal" totalsRowCellStyle="Normal">
  <autoFilter ref="B17:E21" xr:uid="{066EE739-C614-1E4A-820F-E3396E7279B0}"/>
  <tableColumns count="4">
    <tableColumn id="1" xr3:uid="{DDD0BB11-974B-064F-A382-16FA0E3694D3}" name="Column1" totalsRowLabel="Total" dataCellStyle="Normal"/>
    <tableColumn id="2" xr3:uid="{8238B17F-31EF-5A44-96CD-306B71E9F677}" name="Column2" dataCellStyle="Normal"/>
    <tableColumn id="3" xr3:uid="{E0528024-0656-A144-B194-CD40C248706F}" name="Column3" dataCellStyle="Normal"/>
    <tableColumn id="4" xr3:uid="{BE480AD8-64BB-744C-84CB-C1D10E7445FC}" name="Column4" totalsRowFunction="custom" dataDxfId="75" totalsRowDxfId="5" dataCellStyle="Normal">
      <totalsRowFormula>SUBTOTAL(109,Table4131517192123[Column4])*-1</totalsRowFormula>
    </tableColumn>
  </tableColumns>
  <tableStyleInfo name="TableStyleMedium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65695A3A-8E9A-3749-8D15-AC2D86BE04F5}" name="Table112141618202224" displayName="Table112141618202224" ref="B2:E15" totalsRowCount="1" headerRowDxfId="74" dataDxfId="73">
  <autoFilter ref="B2:E14" xr:uid="{1486B058-D7C1-AD44-9BF4-F3EB2FB05317}"/>
  <tableColumns count="4">
    <tableColumn id="2" xr3:uid="{6565911D-26FB-1D4F-A6C1-73DFD5734CA0}" name="Students" totalsRowLabel="Gross Income" dataDxfId="72"/>
    <tableColumn id="3" xr3:uid="{D9A77CD6-CFCA-8A41-87BE-961DB9B37CC7}" name="Expected Hours" dataDxfId="71"/>
    <tableColumn id="4" xr3:uid="{B6A0C616-8D45-E747-AF02-C041DF8F4039}" name="Adjusted Hours" dataDxfId="70"/>
    <tableColumn id="5" xr3:uid="{5B5BBF6E-4C01-6F44-93BD-EC5DBE8F79D8}" name="Paid at $50/hour" totalsRowFunction="sum" dataDxfId="69" totalsRowDxfId="19">
      <calculatedColumnFormula>SUM(D3*50)</calculatedColumnFormula>
    </tableColumn>
  </tableColumns>
  <tableStyleInfo name="TableStyleLight2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15D79CD-6D04-954C-B291-F42B86FD9391}" name="Table413151719212325" displayName="Table413151719212325" ref="B17:E22" totalsRowCount="1" headerRowBorderDxfId="67" tableBorderDxfId="68" totalsRowBorderDxfId="66" headerRowCellStyle="Normal" dataCellStyle="Normal" totalsRowCellStyle="Normal">
  <autoFilter ref="B17:E21" xr:uid="{066EE739-C614-1E4A-820F-E3396E7279B0}"/>
  <tableColumns count="4">
    <tableColumn id="1" xr3:uid="{A672588A-C0C0-2046-BAF6-B58A408F5DA0}" name="Column1" totalsRowLabel="Total" dataCellStyle="Normal"/>
    <tableColumn id="2" xr3:uid="{BC883EA8-2071-0E48-BA33-79A1E0B2D0C8}" name="Column2" dataCellStyle="Normal"/>
    <tableColumn id="3" xr3:uid="{34AE7AFA-E4D3-B443-9D23-F00E942D2124}" name="Column3" dataCellStyle="Normal"/>
    <tableColumn id="4" xr3:uid="{6AE7D74C-7FEC-8B4C-BB43-58E976B588EF}" name="Column4" totalsRowFunction="custom" dataDxfId="65" totalsRowDxfId="4" dataCellStyle="Normal">
      <totalsRowFormula>SUBTOTAL(109,Table413151719212325[Column4])*-1</totalsRowFormula>
    </tableColumn>
  </tableColumns>
  <tableStyleInfo name="TableStyleLight2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5970F739-2E75-ED4E-90E8-3D1B9BAE71D2}" name="Table11214161820222426" displayName="Table11214161820222426" ref="B2:E15" totalsRowCount="1" headerRowDxfId="64" dataDxfId="63">
  <autoFilter ref="B2:E14" xr:uid="{1486B058-D7C1-AD44-9BF4-F3EB2FB05317}"/>
  <tableColumns count="4">
    <tableColumn id="2" xr3:uid="{A82E321A-8D00-EB49-B8AF-28F1524BA379}" name="Students" totalsRowLabel="Gross Income" dataDxfId="62"/>
    <tableColumn id="3" xr3:uid="{9EB82DA0-EDFD-9D4D-A144-A4139A089C65}" name="Expected Hours" dataDxfId="61"/>
    <tableColumn id="4" xr3:uid="{59E329E4-7EAE-A741-8ABC-8503C6C7B49A}" name="Adjusted Hours" dataDxfId="60"/>
    <tableColumn id="5" xr3:uid="{7205FFB5-5F7C-EE46-B26B-92F7091C0BDA}" name="Paid at $50/hour" totalsRowFunction="sum" dataDxfId="59" totalsRowDxfId="20">
      <calculatedColumnFormula>SUM(D3*50)</calculatedColumnFormula>
    </tableColumn>
  </tableColumns>
  <tableStyleInfo name="TableStyleMedium3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5E87F2A9-56C4-9942-9F51-C6A815DCAA86}" name="Table41315171921232527" displayName="Table41315171921232527" ref="B17:E22" totalsRowCount="1" headerRowBorderDxfId="57" tableBorderDxfId="58" totalsRowBorderDxfId="56" headerRowCellStyle="Normal" dataCellStyle="Normal" totalsRowCellStyle="Normal">
  <autoFilter ref="B17:E21" xr:uid="{066EE739-C614-1E4A-820F-E3396E7279B0}"/>
  <tableColumns count="4">
    <tableColumn id="1" xr3:uid="{188860AF-AFE8-0A43-AD92-E6F1448AD699}" name="Column1" totalsRowLabel="Total" dataCellStyle="Normal"/>
    <tableColumn id="2" xr3:uid="{7BBEF9F5-7E1C-6344-8FA7-45211F2070A8}" name="Column2" dataCellStyle="Normal"/>
    <tableColumn id="3" xr3:uid="{8B19CFB0-FA55-1D48-87B8-232B7C53AB98}" name="Column3" dataCellStyle="Normal"/>
    <tableColumn id="4" xr3:uid="{6719FA84-84AE-6F40-BE11-E1493015DE0C}" name="Column4" totalsRowFunction="custom" dataDxfId="55" totalsRowDxfId="3" dataCellStyle="Normal">
      <totalsRowFormula>SUBTOTAL(109,Table41315171921232527[Column4])*-1</totalsRowFormula>
    </tableColumn>
  </tableColumns>
  <tableStyleInfo name="TableStyleMedium3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ADF2CD9D-75C0-4941-BE1B-8B42B5AD36AB}" name="Table1121416182022242628" displayName="Table1121416182022242628" ref="B2:E15" totalsRowCount="1" headerRowDxfId="54" dataDxfId="53">
  <autoFilter ref="B2:E14" xr:uid="{1486B058-D7C1-AD44-9BF4-F3EB2FB05317}"/>
  <tableColumns count="4">
    <tableColumn id="2" xr3:uid="{BFDBF045-2BEC-9D4D-A88B-27DC6823FBDF}" name="Students" totalsRowLabel="Gross Income" dataDxfId="52"/>
    <tableColumn id="3" xr3:uid="{44DE5E0A-FC11-F248-BF04-86A52A3B9839}" name="Expected Hours" dataDxfId="51"/>
    <tableColumn id="4" xr3:uid="{BF3E7135-AD76-A74C-B384-D13C9EE797B3}" name="Adjusted Hours" dataDxfId="50"/>
    <tableColumn id="5" xr3:uid="{122A5D55-FE44-0E42-A0F8-3EB1C3B609B9}" name="Paid at $50/hour" totalsRowFunction="sum" dataDxfId="49" totalsRowDxfId="21">
      <calculatedColumnFormula>SUM(D3*50)</calculatedColumnFormula>
    </tableColumn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66EE739-C614-1E4A-820F-E3396E7279B0}" name="Table4" displayName="Table4" ref="B17:E22" totalsRowCount="1" headerRowBorderDxfId="138" tableBorderDxfId="139" totalsRowBorderDxfId="137" headerRowCellStyle="Normal" dataCellStyle="Normal" totalsRowCellStyle="Normal">
  <autoFilter ref="B17:E21" xr:uid="{066EE739-C614-1E4A-820F-E3396E7279B0}"/>
  <tableColumns count="4">
    <tableColumn id="1" xr3:uid="{E3B79789-78E9-064D-9DE2-46A82CFEFC9F}" name="Column1" totalsRowLabel="Total" dataCellStyle="Normal"/>
    <tableColumn id="2" xr3:uid="{6108EB28-8D42-804A-948B-A66093A5C2D0}" name="Column2" dataCellStyle="Normal"/>
    <tableColumn id="3" xr3:uid="{EFBE9F90-E59E-8648-9EDE-86BC5B6CB8FC}" name="Column3" dataCellStyle="Normal"/>
    <tableColumn id="4" xr3:uid="{E91D0B14-C285-7046-BDFC-AC90554B0BF4}" name="Column4" totalsRowFunction="custom" dataDxfId="135" totalsRowDxfId="11" dataCellStyle="Normal">
      <totalsRowFormula>SUBTOTAL(109,Table4[Column4])*-1</totalsRowFormula>
    </tableColumn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C1FDA58A-81F8-CB49-B204-5B0E9EDF77C2}" name="Table4131517192123252729" displayName="Table4131517192123252729" ref="B17:E22" totalsRowCount="1" headerRowBorderDxfId="47" tableBorderDxfId="48" totalsRowBorderDxfId="46" headerRowCellStyle="Normal" dataCellStyle="Normal" totalsRowCellStyle="Normal">
  <autoFilter ref="B17:E21" xr:uid="{066EE739-C614-1E4A-820F-E3396E7279B0}"/>
  <tableColumns count="4">
    <tableColumn id="1" xr3:uid="{D4C198F6-CF4F-A742-964B-34FDDEF87F8B}" name="Column1" totalsRowLabel="Total" dataCellStyle="Normal"/>
    <tableColumn id="2" xr3:uid="{37A2B7CA-A91E-584C-966C-462A88B20AAC}" name="Column2" dataCellStyle="Normal"/>
    <tableColumn id="3" xr3:uid="{115D3A91-4EAA-DC41-800C-4D058A6A95D6}" name="Column3" dataCellStyle="Normal"/>
    <tableColumn id="4" xr3:uid="{19C33870-401E-D340-A668-9A2D5888BCE5}" name="Column4" totalsRowFunction="custom" dataDxfId="45" totalsRowDxfId="2" dataCellStyle="Normal">
      <totalsRowFormula>SUBTOTAL(109,Table4131517192123252729[Column4])*-1</totalsRowFormula>
    </tableColumn>
  </tableColumns>
  <tableStyleInfo name="TableStyleMedium6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F6260C2C-C31B-BD4E-BB2E-36707880130E}" name="Table112141618202224262830" displayName="Table112141618202224262830" ref="B2:E15" totalsRowCount="1" headerRowDxfId="44" dataDxfId="43">
  <autoFilter ref="B2:E14" xr:uid="{1486B058-D7C1-AD44-9BF4-F3EB2FB05317}"/>
  <tableColumns count="4">
    <tableColumn id="2" xr3:uid="{C665CFF9-8E78-2D40-8BFE-09847281B29A}" name="Students" totalsRowLabel="Gross Income" dataDxfId="42"/>
    <tableColumn id="3" xr3:uid="{1F97B54D-F26E-0043-A72C-6FFE9C1866A4}" name="Expected Hours" dataDxfId="41"/>
    <tableColumn id="4" xr3:uid="{369DD398-2E54-D445-A5D6-62552DBE7B6D}" name="Adjusted Hours" dataDxfId="40"/>
    <tableColumn id="5" xr3:uid="{4249EB27-3813-BC4D-8745-B57F6C314939}" name="Paid at $50/hour" totalsRowFunction="sum" dataDxfId="39" totalsRowDxfId="22">
      <calculatedColumnFormula>SUM(D3*50)</calculatedColumnFormula>
    </tableColumn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1CB0ABF6-BD21-AF47-85AB-8831DF35C98B}" name="Table413151719212325272931" displayName="Table413151719212325272931" ref="B17:E22" totalsRowCount="1" headerRowBorderDxfId="37" tableBorderDxfId="38" totalsRowBorderDxfId="36" headerRowCellStyle="Normal" dataCellStyle="Normal" totalsRowCellStyle="Normal">
  <autoFilter ref="B17:E21" xr:uid="{066EE739-C614-1E4A-820F-E3396E7279B0}"/>
  <tableColumns count="4">
    <tableColumn id="1" xr3:uid="{EB57D789-0B32-6F4D-BF6D-06039490ED95}" name="Column1" totalsRowLabel="Total" dataCellStyle="Normal"/>
    <tableColumn id="2" xr3:uid="{F4B1EC77-DF3E-ED41-9CBB-007C157F0B44}" name="Column2" dataCellStyle="Normal"/>
    <tableColumn id="3" xr3:uid="{CE60B4C6-135B-6642-8B3B-C6CA9F913B8D}" name="Column3" dataCellStyle="Normal"/>
    <tableColumn id="4" xr3:uid="{27739D51-D450-3A41-A06D-5CC814D9081B}" name="Column4" totalsRowFunction="custom" dataDxfId="35" totalsRowDxfId="1" dataCellStyle="Normal">
      <totalsRowFormula>SUBTOTAL(109,Table413151719212325272931[Column4])*-1</totalsRowFormula>
    </tableColumn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B0AE62D1-87B4-4D43-9333-6504AA231C6A}" name="Table11214161820222426283032" displayName="Table11214161820222426283032" ref="B2:E15" totalsRowCount="1" headerRowDxfId="34" dataDxfId="33">
  <autoFilter ref="B2:E14" xr:uid="{1486B058-D7C1-AD44-9BF4-F3EB2FB05317}"/>
  <tableColumns count="4">
    <tableColumn id="2" xr3:uid="{65B32EC7-A244-7348-9118-38F9BFDC9BBD}" name="Students" totalsRowLabel="Gross Income" dataDxfId="32"/>
    <tableColumn id="3" xr3:uid="{45D3BCBD-5C07-0C4F-926D-A5CAF0EA6553}" name="Expected Hours" dataDxfId="31"/>
    <tableColumn id="4" xr3:uid="{4B05C6A0-F69E-4E4B-8C4B-CF41A7A17160}" name="Adjusted Hours" dataDxfId="30"/>
    <tableColumn id="5" xr3:uid="{6E77573E-DF0E-5244-A4E3-32485D707678}" name="Paid at $50/hour" totalsRowFunction="sum" dataDxfId="29" totalsRowDxfId="23">
      <calculatedColumnFormula>SUM(D3*50)</calculatedColumnFormula>
    </tableColumn>
  </tableColumns>
  <tableStyleInfo name="TableStyleMedium14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8D873E6B-91FA-7B4F-BCE9-2A8FF7FD1155}" name="Table41315171921232527293133" displayName="Table41315171921232527293133" ref="B17:E22" totalsRowCount="1" headerRowBorderDxfId="27" tableBorderDxfId="28" totalsRowBorderDxfId="26" headerRowCellStyle="Normal" dataCellStyle="Normal" totalsRowCellStyle="Normal">
  <autoFilter ref="B17:E21" xr:uid="{066EE739-C614-1E4A-820F-E3396E7279B0}"/>
  <tableColumns count="4">
    <tableColumn id="1" xr3:uid="{DC2EAB29-E1AF-6C45-9609-0C27F1CD7E82}" name="Column1" totalsRowLabel="Total" dataCellStyle="Normal"/>
    <tableColumn id="2" xr3:uid="{2C0BFA88-9F99-6F4C-A8A8-026BED81DE9B}" name="Column2" dataCellStyle="Normal"/>
    <tableColumn id="3" xr3:uid="{BEF3F737-4B74-8441-B90F-6BFDC7DC8693}" name="Column3" dataCellStyle="Normal"/>
    <tableColumn id="4" xr3:uid="{78D3984B-3AF8-3A43-B293-FAAA65880F2F}" name="Column4" totalsRowFunction="custom" dataDxfId="25" totalsRowDxfId="0" dataCellStyle="Normal">
      <totalsRowFormula>SUBTOTAL(109,Table41315171921232527293133[Column4])*-1</totalsRowFormula>
    </tableColumn>
  </tableColumns>
  <tableStyleInfo name="TableStyleMedium1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72FDF670-8FC1-6941-885E-6FD82C6BA9A4}" name="Table33" displayName="Table33" ref="B2:E8" totalsRowShown="0">
  <autoFilter ref="B2:E8" xr:uid="{72FDF670-8FC1-6941-885E-6FD82C6BA9A4}"/>
  <tableColumns count="4">
    <tableColumn id="1" xr3:uid="{900A8FD9-979C-BC49-9BD5-BC2DFDD20BD3}" name="Column1"/>
    <tableColumn id="2" xr3:uid="{A5BA118F-59C5-F146-85AB-5AC671C1FE9B}" name="Column2"/>
    <tableColumn id="3" xr3:uid="{5B7EFB09-AE35-144E-88C7-BE548ADDC512}" name="Column3"/>
    <tableColumn id="4" xr3:uid="{CE2A5B1F-68B3-4243-84B8-6F088D6C63D2}" name="Column4" dataDxfId="24">
      <calculatedColumnFormula>SUM(Table112[[#Totals],[Paid at $50/hour]]+Table112[[#Totals],[Paid at $50/hour]]+Table11214[[#Totals],[Paid at $50/hour]]+Table1121416[[#Totals],[Paid at $50/hour]]+Table112141618[[#Totals],[Paid at $50/hour]]+Table11214161820[[#Totals],[Paid at $50/hour]]+Table1121416182022[[#Totals],[Paid at $50/hour]]+Table11214161820222426[[#Totals],[Paid at $50/hour]]+Table1121416182022242628[[#Totals],[Paid at $50/hour]]+Table112141618202224262830[[#Totals],[Paid at $50/hour]]+Table11214161820222426283032[[#Totals],[Paid at $50/hour]]+Table11214161820222426283032[[#Totals],[Paid at $50/hour]])</calculatedColumnFormula>
    </tableColumn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A2DD980-4F52-0640-9063-657B1B754DE7}" name="Table7" displayName="Table7" ref="B2:B15" totalsRowShown="0">
  <autoFilter ref="B2:B15" xr:uid="{AA2DD980-4F52-0640-9063-657B1B754DE7}"/>
  <tableColumns count="1">
    <tableColumn id="1" xr3:uid="{87E9B4BC-A186-F843-B865-24DDE8E68CD8}" name="Students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EF4DA0B9-7ACD-F546-B7E9-9C0D9303D260}" name="Table34" displayName="Table34" ref="D3:D8" totalsRowShown="0">
  <autoFilter ref="D3:D8" xr:uid="{EF4DA0B9-7ACD-F546-B7E9-9C0D9303D260}"/>
  <tableColumns count="1">
    <tableColumn id="1" xr3:uid="{13D31051-6F70-004D-90BB-3B39090EC79C}" name="Accounts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F41C36C7-7C74-B347-A371-BA6C9751CF40}" name="Table35" displayName="Table35" ref="F2:F8" totalsRowShown="0">
  <autoFilter ref="F2:F8" xr:uid="{F41C36C7-7C74-B347-A371-BA6C9751CF40}"/>
  <tableColumns count="1">
    <tableColumn id="1" xr3:uid="{0ED2D9A9-CB16-554A-BF8D-EE462FD31C30}" name="Income Summaries" dataDxfId="12">
      <calculatedColumnFormula>'Year Review'!E3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06212E6-11A5-7A42-A773-AD1415F67BD8}" name="Table112" displayName="Table112" ref="B2:E15" totalsRowCount="1" headerRowDxfId="134" dataDxfId="133">
  <autoFilter ref="B2:E14" xr:uid="{1486B058-D7C1-AD44-9BF4-F3EB2FB05317}"/>
  <tableColumns count="4">
    <tableColumn id="2" xr3:uid="{2AA2081A-86B0-8345-A222-54BEC4AAB65F}" name="Students" totalsRowLabel="Gross Income" dataDxfId="132"/>
    <tableColumn id="3" xr3:uid="{333F32CE-F54E-5742-BFF9-A9F858D58935}" name="Expected Hours" dataDxfId="131"/>
    <tableColumn id="4" xr3:uid="{B037CB5F-4D92-A240-9BD5-F41806A3903C}" name="Adjusted Hours" dataDxfId="130"/>
    <tableColumn id="5" xr3:uid="{3A0ACE57-8550-8146-A1C8-9A7161A820FE}" name="Paid at $50/hour" totalsRowFunction="sum" dataDxfId="129" totalsRowDxfId="13">
      <calculatedColumnFormula>SUM(D3*50)</calculatedColumnFormula>
    </tableColumn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488BED7-6F3B-684F-8304-1A31AF2BC754}" name="Table413" displayName="Table413" ref="B17:E22" totalsRowCount="1" headerRowBorderDxfId="127" tableBorderDxfId="128" totalsRowBorderDxfId="126" headerRowCellStyle="Normal" dataCellStyle="Normal" totalsRowCellStyle="Normal">
  <autoFilter ref="B17:E21" xr:uid="{066EE739-C614-1E4A-820F-E3396E7279B0}"/>
  <tableColumns count="4">
    <tableColumn id="1" xr3:uid="{06243110-A7B5-A046-9A03-CB813191E0C9}" name="Column1" totalsRowLabel="Total" dataCellStyle="Normal"/>
    <tableColumn id="2" xr3:uid="{8711AD8C-768D-DE4D-B31E-09205FCD7CA5}" name="Column2" dataCellStyle="Normal"/>
    <tableColumn id="3" xr3:uid="{8F196A20-8B80-874C-9EB2-9E66504FBB2D}" name="Column3" dataCellStyle="Normal"/>
    <tableColumn id="4" xr3:uid="{A550B421-5185-7B43-A119-BFE288AEA942}" name="Column4" totalsRowFunction="custom" dataDxfId="125" totalsRowDxfId="10" dataCellStyle="Normal">
      <totalsRowFormula>SUBTOTAL(109,Table413[Column4])*-1</totalsRowFormula>
    </tableColumn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B080BC85-69D5-DA48-8309-DD2CC4226803}" name="Table11214" displayName="Table11214" ref="B2:E15" totalsRowCount="1" headerRowDxfId="124" dataDxfId="123">
  <autoFilter ref="B2:E14" xr:uid="{1486B058-D7C1-AD44-9BF4-F3EB2FB05317}"/>
  <tableColumns count="4">
    <tableColumn id="2" xr3:uid="{8DAF26C3-F8FE-C541-9C9A-0DB9ABF95DAF}" name="Students" totalsRowLabel="Gross Income" dataDxfId="122"/>
    <tableColumn id="3" xr3:uid="{118A1002-C8E7-4443-92E3-AFC6BB9E4308}" name="Expected Hours" dataDxfId="121"/>
    <tableColumn id="4" xr3:uid="{93CE2C41-9CB9-B845-BDEB-F2F26A2F0D02}" name="Adjusted Hours" dataDxfId="120"/>
    <tableColumn id="5" xr3:uid="{BA5BDE12-9880-6547-8C62-1CA855FF54F8}" name="Paid at $50/hour" totalsRowFunction="sum" dataDxfId="119" totalsRowDxfId="14">
      <calculatedColumnFormula>SUM(D3*50)</calculatedColumnFormula>
    </tableColumn>
  </tableColumns>
  <tableStyleInfo name="TableStyleLight2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CBAD5D85-4F56-6C4A-92BA-097C51EACA9E}" name="Table41315" displayName="Table41315" ref="B17:E22" totalsRowCount="1" headerRowBorderDxfId="117" tableBorderDxfId="118" totalsRowBorderDxfId="116" headerRowCellStyle="Normal" dataCellStyle="Normal" totalsRowCellStyle="Normal">
  <autoFilter ref="B17:E21" xr:uid="{066EE739-C614-1E4A-820F-E3396E7279B0}"/>
  <tableColumns count="4">
    <tableColumn id="1" xr3:uid="{61D6FD24-BCCF-FD45-AE3E-E6051497A4EC}" name="Column1" totalsRowLabel="Total" dataCellStyle="Normal"/>
    <tableColumn id="2" xr3:uid="{3D6D6FBE-0894-2E44-8747-A4E8BBDFFA6E}" name="Column2" dataCellStyle="Normal"/>
    <tableColumn id="3" xr3:uid="{8B680ECF-6EB2-E341-8F33-A986E8425D2B}" name="Column3" dataCellStyle="Normal"/>
    <tableColumn id="4" xr3:uid="{D122227A-F460-8248-9444-EE859DEE2CA2}" name="Column4" totalsRowFunction="custom" dataDxfId="115" totalsRowDxfId="9" dataCellStyle="Normal">
      <totalsRowFormula>SUBTOTAL(109,Table41315[Column4])*-1</totalsRowFormula>
    </tableColumn>
  </tableColumns>
  <tableStyleInfo name="TableStyleLight2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7942018F-B5C2-7E4F-88BA-FFEFF18518E0}" name="Table1121416" displayName="Table1121416" ref="B2:E15" totalsRowCount="1" headerRowDxfId="114" dataDxfId="113">
  <autoFilter ref="B2:E14" xr:uid="{1486B058-D7C1-AD44-9BF4-F3EB2FB05317}"/>
  <tableColumns count="4">
    <tableColumn id="2" xr3:uid="{0F3356EE-3E54-B14B-984C-C2BCE282A1F2}" name="Students" totalsRowLabel="Gross Income" dataDxfId="112"/>
    <tableColumn id="3" xr3:uid="{23122EF9-A3B2-A24E-83A7-D4B6A2C4EF10}" name="Expected Hours" dataDxfId="111"/>
    <tableColumn id="4" xr3:uid="{7B23FE13-DFD9-1341-8E9E-A374A0D49214}" name="Adjusted Hours" dataDxfId="110"/>
    <tableColumn id="5" xr3:uid="{1CE856AE-4AE4-CC4C-AF5E-2D4129427718}" name="Paid at $50/hour" totalsRowFunction="sum" dataDxfId="109" totalsRowDxfId="15">
      <calculatedColumnFormula>SUM(D3*50)</calculatedColumnFormula>
    </tableColumn>
  </tableColumns>
  <tableStyleInfo name="TableStyleMedium3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45DF7F1B-B9FE-284A-86D9-F315E1815E8A}" name="Table4131517" displayName="Table4131517" ref="B17:E22" totalsRowCount="1" headerRowBorderDxfId="107" tableBorderDxfId="108" totalsRowBorderDxfId="106" headerRowCellStyle="Normal" dataCellStyle="Normal" totalsRowCellStyle="Normal">
  <autoFilter ref="B17:E21" xr:uid="{066EE739-C614-1E4A-820F-E3396E7279B0}"/>
  <tableColumns count="4">
    <tableColumn id="1" xr3:uid="{04B3E60E-966E-AB4A-A603-9D03EE51240B}" name="Column1" totalsRowLabel="Total" dataCellStyle="Normal"/>
    <tableColumn id="2" xr3:uid="{F39D1469-818E-BF41-855A-CD5E83CF9537}" name="Column2" dataCellStyle="Normal"/>
    <tableColumn id="3" xr3:uid="{3DD954B8-8892-FC4C-AA8C-92B9D0CF3F1B}" name="Column3" dataCellStyle="Normal"/>
    <tableColumn id="4" xr3:uid="{11408F8D-CF95-254E-BAD0-534B8CD1B7E8}" name="Column4" totalsRowFunction="custom" dataDxfId="105" totalsRowDxfId="8" dataCellStyle="Normal">
      <totalsRowFormula>SUBTOTAL(109,Table4131517[Column4])*-1</totalsRowFormula>
    </tableColumn>
  </tableColumns>
  <tableStyleInfo name="TableStyleMedium3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CFFA5C31-6737-494F-B93C-F7A17CA1EDD8}" name="Table112141618" displayName="Table112141618" ref="B2:E15" totalsRowCount="1" headerRowDxfId="104" dataDxfId="103">
  <autoFilter ref="B2:E14" xr:uid="{1486B058-D7C1-AD44-9BF4-F3EB2FB05317}"/>
  <tableColumns count="4">
    <tableColumn id="2" xr3:uid="{FFB887E4-D3C6-7B46-8D41-FA6DE8111D36}" name="Students" totalsRowLabel="Gross Income" dataDxfId="102"/>
    <tableColumn id="3" xr3:uid="{7EC6CDD9-8004-0443-AA17-E3C5C1896DEB}" name="Expected Hours" dataDxfId="101"/>
    <tableColumn id="4" xr3:uid="{9B826E7F-381A-2A4B-A14E-0B687DE7750D}" name="Adjusted Hours" dataDxfId="100"/>
    <tableColumn id="5" xr3:uid="{9FE0541B-F910-1E46-AAB1-F02903DC3339}" name="Paid at $50/hour" totalsRowFunction="sum" dataDxfId="99" totalsRowDxfId="16">
      <calculatedColumnFormula>SUM(D3*50)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table" Target="../tables/table19.x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table" Target="../tables/table21.x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4.xml"/><Relationship Id="rId2" Type="http://schemas.openxmlformats.org/officeDocument/2006/relationships/table" Target="../tables/table23.xml"/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8.xml"/><Relationship Id="rId2" Type="http://schemas.openxmlformats.org/officeDocument/2006/relationships/table" Target="../tables/table27.xml"/><Relationship Id="rId1" Type="http://schemas.openxmlformats.org/officeDocument/2006/relationships/table" Target="../tables/table2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table" Target="../tables/table15.x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table" Target="../tables/table17.x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8C42E-EDF5-DF4E-B72F-6113667D3758}">
  <dimension ref="A1:J24"/>
  <sheetViews>
    <sheetView tabSelected="1" zoomScale="112" zoomScaleNormal="150" workbookViewId="0">
      <selection activeCell="B18" sqref="B18:B21"/>
    </sheetView>
  </sheetViews>
  <sheetFormatPr baseColWidth="10" defaultRowHeight="16" x14ac:dyDescent="0.2"/>
  <cols>
    <col min="2" max="2" width="16.5" bestFit="1" customWidth="1"/>
    <col min="3" max="3" width="15.33203125" customWidth="1"/>
    <col min="4" max="4" width="15" customWidth="1"/>
    <col min="5" max="5" width="17" bestFit="1" customWidth="1"/>
    <col min="10" max="10" width="11.1640625" customWidth="1"/>
  </cols>
  <sheetData>
    <row r="1" spans="1:7" x14ac:dyDescent="0.2">
      <c r="A1" s="4" t="s">
        <v>11</v>
      </c>
    </row>
    <row r="2" spans="1:7" x14ac:dyDescent="0.2">
      <c r="B2" s="1" t="s">
        <v>0</v>
      </c>
      <c r="C2" s="1" t="s">
        <v>5</v>
      </c>
      <c r="D2" s="1" t="s">
        <v>6</v>
      </c>
      <c r="E2" s="1" t="s">
        <v>7</v>
      </c>
    </row>
    <row r="3" spans="1:7" x14ac:dyDescent="0.2">
      <c r="B3" s="1" t="s">
        <v>1</v>
      </c>
      <c r="C3" s="1">
        <v>4</v>
      </c>
      <c r="D3" s="1">
        <v>3</v>
      </c>
      <c r="E3" s="2">
        <f>SUM(D3*50)</f>
        <v>150</v>
      </c>
    </row>
    <row r="4" spans="1:7" x14ac:dyDescent="0.2">
      <c r="B4" s="1" t="s">
        <v>2</v>
      </c>
      <c r="C4" s="1">
        <v>3</v>
      </c>
      <c r="D4" s="1">
        <v>3</v>
      </c>
      <c r="E4" s="2">
        <f>SUM(D4*50)</f>
        <v>150</v>
      </c>
    </row>
    <row r="5" spans="1:7" x14ac:dyDescent="0.2">
      <c r="B5" s="1" t="s">
        <v>3</v>
      </c>
      <c r="C5" s="1">
        <v>4</v>
      </c>
      <c r="D5" s="1">
        <v>4</v>
      </c>
      <c r="E5" s="2">
        <f>SUM(D5*50)</f>
        <v>200</v>
      </c>
    </row>
    <row r="6" spans="1:7" x14ac:dyDescent="0.2">
      <c r="B6" s="1" t="s">
        <v>4</v>
      </c>
      <c r="C6" s="1">
        <v>4</v>
      </c>
      <c r="D6" s="1">
        <v>5</v>
      </c>
      <c r="E6" s="2">
        <f>SUM(D6*50)</f>
        <v>250</v>
      </c>
    </row>
    <row r="7" spans="1:7" x14ac:dyDescent="0.2">
      <c r="E7" s="2">
        <f t="shared" ref="E7:E12" si="0">SUM(D7*50)</f>
        <v>0</v>
      </c>
    </row>
    <row r="8" spans="1:7" x14ac:dyDescent="0.2">
      <c r="E8" s="2">
        <f t="shared" si="0"/>
        <v>0</v>
      </c>
    </row>
    <row r="9" spans="1:7" x14ac:dyDescent="0.2">
      <c r="E9" s="2">
        <f t="shared" si="0"/>
        <v>0</v>
      </c>
    </row>
    <row r="10" spans="1:7" x14ac:dyDescent="0.2">
      <c r="E10" s="2">
        <f t="shared" si="0"/>
        <v>0</v>
      </c>
    </row>
    <row r="11" spans="1:7" x14ac:dyDescent="0.2">
      <c r="E11" s="2">
        <f t="shared" si="0"/>
        <v>0</v>
      </c>
    </row>
    <row r="12" spans="1:7" x14ac:dyDescent="0.2">
      <c r="E12" s="2">
        <f t="shared" si="0"/>
        <v>0</v>
      </c>
    </row>
    <row r="13" spans="1:7" x14ac:dyDescent="0.2">
      <c r="E13" s="2">
        <f t="shared" ref="E13:E14" si="1">SUM(D13*50)</f>
        <v>0</v>
      </c>
      <c r="G13" s="3"/>
    </row>
    <row r="14" spans="1:7" x14ac:dyDescent="0.2">
      <c r="E14" s="2">
        <f t="shared" si="1"/>
        <v>0</v>
      </c>
    </row>
    <row r="15" spans="1:7" x14ac:dyDescent="0.2">
      <c r="B15" t="s">
        <v>10</v>
      </c>
      <c r="E15" s="3">
        <f>SUBTOTAL(109,Table1[Paid at $50/hour])</f>
        <v>750</v>
      </c>
    </row>
    <row r="17" spans="2:10" x14ac:dyDescent="0.2">
      <c r="B17" t="s">
        <v>8</v>
      </c>
      <c r="C17" t="s">
        <v>12</v>
      </c>
      <c r="D17" t="s">
        <v>13</v>
      </c>
      <c r="E17" t="s">
        <v>14</v>
      </c>
    </row>
    <row r="18" spans="2:10" x14ac:dyDescent="0.2">
      <c r="B18" t="s">
        <v>19</v>
      </c>
      <c r="E18" s="3">
        <f>SUM(E15*0.35)</f>
        <v>262.5</v>
      </c>
    </row>
    <row r="19" spans="2:10" x14ac:dyDescent="0.2">
      <c r="B19" t="s">
        <v>41</v>
      </c>
      <c r="E19" s="3">
        <f>SUM(E15*0.1)</f>
        <v>75</v>
      </c>
    </row>
    <row r="20" spans="2:10" x14ac:dyDescent="0.2">
      <c r="B20" t="s">
        <v>42</v>
      </c>
      <c r="E20" s="3">
        <f>SUM(E15*0.05)</f>
        <v>37.5</v>
      </c>
    </row>
    <row r="21" spans="2:10" x14ac:dyDescent="0.2">
      <c r="B21" t="s">
        <v>43</v>
      </c>
      <c r="E21" s="3">
        <f>SUM(E15*0.05)</f>
        <v>37.5</v>
      </c>
    </row>
    <row r="22" spans="2:10" x14ac:dyDescent="0.2">
      <c r="B22" t="s">
        <v>9</v>
      </c>
      <c r="E22" s="3">
        <f>SUBTOTAL(109,Table4[Column4])*-1</f>
        <v>-412.5</v>
      </c>
    </row>
    <row r="23" spans="2:10" x14ac:dyDescent="0.2">
      <c r="B23" s="4" t="s">
        <v>15</v>
      </c>
      <c r="C23" s="4"/>
      <c r="D23" s="4"/>
      <c r="E23" s="5">
        <f>SUM(E15+E22)</f>
        <v>337.5</v>
      </c>
    </row>
    <row r="24" spans="2:10" x14ac:dyDescent="0.2">
      <c r="G24" s="4"/>
      <c r="J24" s="3"/>
    </row>
  </sheetData>
  <phoneticPr fontId="6" type="noConversion"/>
  <pageMargins left="0.7" right="0.7" top="0.75" bottom="0.75" header="0.3" footer="0.3"/>
  <pageSetup orientation="portrait" horizontalDpi="0" verticalDpi="0"/>
  <drawing r:id="rId1"/>
  <tableParts count="2"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251483CF-2216-C841-89B4-882D8D235B17}">
          <x14:formula1>
            <xm:f>'Reference tables'!$B$3:$B$15</xm:f>
          </x14:formula1>
          <xm:sqref>B3:B14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51011-B68E-D848-9583-5170BB3C96A7}">
  <dimension ref="A1:J24"/>
  <sheetViews>
    <sheetView zoomScale="144" zoomScaleNormal="150" workbookViewId="0">
      <selection activeCell="B18" sqref="B18:B21"/>
    </sheetView>
  </sheetViews>
  <sheetFormatPr baseColWidth="10" defaultRowHeight="16" x14ac:dyDescent="0.2"/>
  <cols>
    <col min="2" max="2" width="16.5" bestFit="1" customWidth="1"/>
    <col min="3" max="3" width="15.33203125" customWidth="1"/>
    <col min="4" max="4" width="15" customWidth="1"/>
    <col min="5" max="5" width="17" bestFit="1" customWidth="1"/>
    <col min="10" max="10" width="11.1640625" customWidth="1"/>
  </cols>
  <sheetData>
    <row r="1" spans="1:7" x14ac:dyDescent="0.2">
      <c r="A1" s="4" t="s">
        <v>29</v>
      </c>
    </row>
    <row r="2" spans="1:7" x14ac:dyDescent="0.2">
      <c r="B2" s="1" t="s">
        <v>0</v>
      </c>
      <c r="C2" s="1" t="s">
        <v>5</v>
      </c>
      <c r="D2" s="1" t="s">
        <v>6</v>
      </c>
      <c r="E2" s="1" t="s">
        <v>7</v>
      </c>
    </row>
    <row r="3" spans="1:7" x14ac:dyDescent="0.2">
      <c r="E3" s="2">
        <f>SUM(D3*50)</f>
        <v>0</v>
      </c>
    </row>
    <row r="4" spans="1:7" x14ac:dyDescent="0.2">
      <c r="E4" s="2">
        <f>SUM(D4*50)</f>
        <v>0</v>
      </c>
    </row>
    <row r="5" spans="1:7" x14ac:dyDescent="0.2">
      <c r="E5" s="2">
        <f>SUM(D5*50)</f>
        <v>0</v>
      </c>
    </row>
    <row r="6" spans="1:7" x14ac:dyDescent="0.2">
      <c r="E6" s="2">
        <f>SUM(D6*50)</f>
        <v>0</v>
      </c>
    </row>
    <row r="7" spans="1:7" x14ac:dyDescent="0.2">
      <c r="E7" s="2">
        <f t="shared" ref="E7:E14" si="0">SUM(D7*50)</f>
        <v>0</v>
      </c>
    </row>
    <row r="8" spans="1:7" x14ac:dyDescent="0.2">
      <c r="E8" s="2">
        <f t="shared" si="0"/>
        <v>0</v>
      </c>
    </row>
    <row r="9" spans="1:7" x14ac:dyDescent="0.2">
      <c r="E9" s="2">
        <f t="shared" si="0"/>
        <v>0</v>
      </c>
    </row>
    <row r="10" spans="1:7" x14ac:dyDescent="0.2">
      <c r="E10" s="2">
        <f t="shared" si="0"/>
        <v>0</v>
      </c>
    </row>
    <row r="11" spans="1:7" x14ac:dyDescent="0.2">
      <c r="E11" s="2">
        <f t="shared" si="0"/>
        <v>0</v>
      </c>
    </row>
    <row r="12" spans="1:7" x14ac:dyDescent="0.2">
      <c r="E12" s="2">
        <f t="shared" si="0"/>
        <v>0</v>
      </c>
    </row>
    <row r="13" spans="1:7" x14ac:dyDescent="0.2">
      <c r="E13" s="2">
        <f t="shared" si="0"/>
        <v>0</v>
      </c>
      <c r="G13" s="3"/>
    </row>
    <row r="14" spans="1:7" x14ac:dyDescent="0.2">
      <c r="E14" s="2">
        <f t="shared" si="0"/>
        <v>0</v>
      </c>
    </row>
    <row r="15" spans="1:7" x14ac:dyDescent="0.2">
      <c r="B15" t="s">
        <v>10</v>
      </c>
      <c r="E15" s="3">
        <f>SUBTOTAL(109,Table1121416182022242628[Paid at $50/hour])</f>
        <v>0</v>
      </c>
    </row>
    <row r="17" spans="2:10" x14ac:dyDescent="0.2">
      <c r="B17" t="s">
        <v>8</v>
      </c>
      <c r="C17" t="s">
        <v>12</v>
      </c>
      <c r="D17" t="s">
        <v>13</v>
      </c>
      <c r="E17" t="s">
        <v>14</v>
      </c>
    </row>
    <row r="18" spans="2:10" x14ac:dyDescent="0.2">
      <c r="B18" t="s">
        <v>19</v>
      </c>
      <c r="E18" s="3">
        <f>SUM(E15*0.35)</f>
        <v>0</v>
      </c>
    </row>
    <row r="19" spans="2:10" x14ac:dyDescent="0.2">
      <c r="B19" t="s">
        <v>41</v>
      </c>
      <c r="E19" s="3">
        <f>SUM(E15*0.1)</f>
        <v>0</v>
      </c>
    </row>
    <row r="20" spans="2:10" x14ac:dyDescent="0.2">
      <c r="B20" t="s">
        <v>42</v>
      </c>
      <c r="E20" s="3">
        <f>SUM(E15*0.05)</f>
        <v>0</v>
      </c>
    </row>
    <row r="21" spans="2:10" x14ac:dyDescent="0.2">
      <c r="B21" t="s">
        <v>43</v>
      </c>
      <c r="E21" s="3">
        <f>SUM(E15*0.05)</f>
        <v>0</v>
      </c>
    </row>
    <row r="22" spans="2:10" x14ac:dyDescent="0.2">
      <c r="B22" t="s">
        <v>9</v>
      </c>
      <c r="E22" s="3">
        <f>SUBTOTAL(109,Table4131517192123252729[Column4])*-1</f>
        <v>0</v>
      </c>
    </row>
    <row r="23" spans="2:10" x14ac:dyDescent="0.2">
      <c r="B23" s="4" t="s">
        <v>15</v>
      </c>
      <c r="C23" s="4"/>
      <c r="D23" s="4"/>
      <c r="E23" s="5">
        <f>SUM(E15+E22)</f>
        <v>0</v>
      </c>
    </row>
    <row r="24" spans="2:10" x14ac:dyDescent="0.2">
      <c r="G24" s="4"/>
      <c r="J24" s="3"/>
    </row>
  </sheetData>
  <pageMargins left="0.7" right="0.7" top="0.75" bottom="0.75" header="0.3" footer="0.3"/>
  <pageSetup orientation="portrait" horizontalDpi="0" verticalDpi="0"/>
  <drawing r:id="rId1"/>
  <tableParts count="2"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C97C965-C90C-1C47-B24F-845C17D85C9D}">
          <x14:formula1>
            <xm:f>'Reference tables'!$B$3:$B$15</xm:f>
          </x14:formula1>
          <xm:sqref>B3:B14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3670E-D9C1-1E41-894A-0F67AA323CCF}">
  <dimension ref="A1:J24"/>
  <sheetViews>
    <sheetView zoomScale="144" zoomScaleNormal="150" workbookViewId="0">
      <selection activeCell="B18" sqref="B18:B21"/>
    </sheetView>
  </sheetViews>
  <sheetFormatPr baseColWidth="10" defaultRowHeight="16" x14ac:dyDescent="0.2"/>
  <cols>
    <col min="2" max="2" width="16.5" bestFit="1" customWidth="1"/>
    <col min="3" max="3" width="15.33203125" customWidth="1"/>
    <col min="4" max="4" width="15" customWidth="1"/>
    <col min="5" max="5" width="17" bestFit="1" customWidth="1"/>
    <col min="10" max="10" width="11.1640625" customWidth="1"/>
  </cols>
  <sheetData>
    <row r="1" spans="1:7" x14ac:dyDescent="0.2">
      <c r="A1" s="4" t="s">
        <v>30</v>
      </c>
    </row>
    <row r="2" spans="1:7" x14ac:dyDescent="0.2">
      <c r="B2" s="1" t="s">
        <v>0</v>
      </c>
      <c r="C2" s="1" t="s">
        <v>5</v>
      </c>
      <c r="D2" s="1" t="s">
        <v>6</v>
      </c>
      <c r="E2" s="1" t="s">
        <v>7</v>
      </c>
    </row>
    <row r="3" spans="1:7" x14ac:dyDescent="0.2">
      <c r="E3" s="2">
        <f>SUM(D3*50)</f>
        <v>0</v>
      </c>
    </row>
    <row r="4" spans="1:7" x14ac:dyDescent="0.2">
      <c r="E4" s="2">
        <f>SUM(D4*50)</f>
        <v>0</v>
      </c>
    </row>
    <row r="5" spans="1:7" x14ac:dyDescent="0.2">
      <c r="E5" s="2">
        <f>SUM(D5*50)</f>
        <v>0</v>
      </c>
    </row>
    <row r="6" spans="1:7" x14ac:dyDescent="0.2">
      <c r="E6" s="2">
        <f>SUM(D6*50)</f>
        <v>0</v>
      </c>
    </row>
    <row r="7" spans="1:7" x14ac:dyDescent="0.2">
      <c r="E7" s="2">
        <f t="shared" ref="E7:E14" si="0">SUM(D7*50)</f>
        <v>0</v>
      </c>
    </row>
    <row r="8" spans="1:7" x14ac:dyDescent="0.2">
      <c r="E8" s="2">
        <f t="shared" si="0"/>
        <v>0</v>
      </c>
    </row>
    <row r="9" spans="1:7" x14ac:dyDescent="0.2">
      <c r="E9" s="2">
        <f t="shared" si="0"/>
        <v>0</v>
      </c>
    </row>
    <row r="10" spans="1:7" x14ac:dyDescent="0.2">
      <c r="E10" s="2">
        <f t="shared" si="0"/>
        <v>0</v>
      </c>
    </row>
    <row r="11" spans="1:7" x14ac:dyDescent="0.2">
      <c r="E11" s="2">
        <f t="shared" si="0"/>
        <v>0</v>
      </c>
    </row>
    <row r="12" spans="1:7" x14ac:dyDescent="0.2">
      <c r="E12" s="2">
        <f t="shared" si="0"/>
        <v>0</v>
      </c>
    </row>
    <row r="13" spans="1:7" x14ac:dyDescent="0.2">
      <c r="E13" s="2">
        <f t="shared" si="0"/>
        <v>0</v>
      </c>
      <c r="G13" s="3"/>
    </row>
    <row r="14" spans="1:7" x14ac:dyDescent="0.2">
      <c r="E14" s="2">
        <f t="shared" si="0"/>
        <v>0</v>
      </c>
    </row>
    <row r="15" spans="1:7" x14ac:dyDescent="0.2">
      <c r="B15" t="s">
        <v>10</v>
      </c>
      <c r="E15" s="3">
        <f>SUBTOTAL(109,Table112141618202224262830[Paid at $50/hour])</f>
        <v>0</v>
      </c>
    </row>
    <row r="17" spans="2:10" x14ac:dyDescent="0.2">
      <c r="B17" t="s">
        <v>8</v>
      </c>
      <c r="C17" t="s">
        <v>12</v>
      </c>
      <c r="D17" t="s">
        <v>13</v>
      </c>
      <c r="E17" t="s">
        <v>14</v>
      </c>
    </row>
    <row r="18" spans="2:10" x14ac:dyDescent="0.2">
      <c r="B18" t="s">
        <v>19</v>
      </c>
      <c r="E18" s="3">
        <f>SUM(E15*0.35)</f>
        <v>0</v>
      </c>
    </row>
    <row r="19" spans="2:10" x14ac:dyDescent="0.2">
      <c r="B19" t="s">
        <v>41</v>
      </c>
      <c r="E19" s="3">
        <f>SUM(E15*0.1)</f>
        <v>0</v>
      </c>
    </row>
    <row r="20" spans="2:10" x14ac:dyDescent="0.2">
      <c r="B20" t="s">
        <v>42</v>
      </c>
      <c r="E20" s="3">
        <f>SUM(E15*0.05)</f>
        <v>0</v>
      </c>
    </row>
    <row r="21" spans="2:10" x14ac:dyDescent="0.2">
      <c r="B21" t="s">
        <v>43</v>
      </c>
      <c r="E21" s="3">
        <f>SUM(E15*0.05)</f>
        <v>0</v>
      </c>
    </row>
    <row r="22" spans="2:10" x14ac:dyDescent="0.2">
      <c r="B22" t="s">
        <v>9</v>
      </c>
      <c r="E22" s="3">
        <f>SUBTOTAL(109,Table413151719212325272931[Column4])*-1</f>
        <v>0</v>
      </c>
    </row>
    <row r="23" spans="2:10" x14ac:dyDescent="0.2">
      <c r="B23" s="4" t="s">
        <v>15</v>
      </c>
      <c r="C23" s="4"/>
      <c r="D23" s="4"/>
      <c r="E23" s="5">
        <f>SUM(E15+E22)</f>
        <v>0</v>
      </c>
    </row>
    <row r="24" spans="2:10" x14ac:dyDescent="0.2">
      <c r="G24" s="4"/>
      <c r="J24" s="3"/>
    </row>
  </sheetData>
  <pageMargins left="0.7" right="0.7" top="0.75" bottom="0.75" header="0.3" footer="0.3"/>
  <pageSetup orientation="portrait" horizontalDpi="0" verticalDpi="0"/>
  <drawing r:id="rId1"/>
  <tableParts count="2"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9E8D59B-FD2E-9C4B-9C63-FD5DD51CC811}">
          <x14:formula1>
            <xm:f>'Reference tables'!$B$3:$B$15</xm:f>
          </x14:formula1>
          <xm:sqref>B3:B14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9E89F-2011-9B4B-AFB0-4B607E403137}">
  <dimension ref="A1:J24"/>
  <sheetViews>
    <sheetView zoomScale="144" zoomScaleNormal="150" workbookViewId="0">
      <selection activeCell="B18" sqref="B18:B21"/>
    </sheetView>
  </sheetViews>
  <sheetFormatPr baseColWidth="10" defaultRowHeight="16" x14ac:dyDescent="0.2"/>
  <cols>
    <col min="2" max="2" width="16.5" bestFit="1" customWidth="1"/>
    <col min="3" max="3" width="15.33203125" customWidth="1"/>
    <col min="4" max="4" width="15" customWidth="1"/>
    <col min="5" max="5" width="17" bestFit="1" customWidth="1"/>
    <col min="10" max="10" width="11.1640625" customWidth="1"/>
  </cols>
  <sheetData>
    <row r="1" spans="1:7" x14ac:dyDescent="0.2">
      <c r="A1" s="4" t="s">
        <v>31</v>
      </c>
    </row>
    <row r="2" spans="1:7" x14ac:dyDescent="0.2">
      <c r="B2" s="1" t="s">
        <v>0</v>
      </c>
      <c r="C2" s="1" t="s">
        <v>5</v>
      </c>
      <c r="D2" s="1" t="s">
        <v>6</v>
      </c>
      <c r="E2" s="1" t="s">
        <v>7</v>
      </c>
    </row>
    <row r="3" spans="1:7" x14ac:dyDescent="0.2">
      <c r="D3" s="9"/>
      <c r="E3" s="2">
        <f>SUM(D3*50)</f>
        <v>0</v>
      </c>
    </row>
    <row r="4" spans="1:7" x14ac:dyDescent="0.2">
      <c r="E4" s="2">
        <f>SUM(D4*50)</f>
        <v>0</v>
      </c>
    </row>
    <row r="5" spans="1:7" x14ac:dyDescent="0.2">
      <c r="C5" s="6"/>
      <c r="E5" s="2">
        <f>SUM(D5*50)</f>
        <v>0</v>
      </c>
    </row>
    <row r="6" spans="1:7" x14ac:dyDescent="0.2">
      <c r="E6" s="2">
        <f>SUM(D6*50)</f>
        <v>0</v>
      </c>
    </row>
    <row r="7" spans="1:7" x14ac:dyDescent="0.2">
      <c r="E7" s="2">
        <f t="shared" ref="E7:E14" si="0">SUM(D7*50)</f>
        <v>0</v>
      </c>
    </row>
    <row r="8" spans="1:7" x14ac:dyDescent="0.2">
      <c r="D8" s="6"/>
      <c r="E8" s="2">
        <f t="shared" si="0"/>
        <v>0</v>
      </c>
    </row>
    <row r="9" spans="1:7" x14ac:dyDescent="0.2">
      <c r="E9" s="2">
        <f t="shared" si="0"/>
        <v>0</v>
      </c>
    </row>
    <row r="10" spans="1:7" x14ac:dyDescent="0.2">
      <c r="B10" s="7"/>
      <c r="E10" s="2">
        <f t="shared" si="0"/>
        <v>0</v>
      </c>
    </row>
    <row r="11" spans="1:7" x14ac:dyDescent="0.2">
      <c r="E11" s="2">
        <f t="shared" si="0"/>
        <v>0</v>
      </c>
    </row>
    <row r="12" spans="1:7" x14ac:dyDescent="0.2">
      <c r="E12" s="2">
        <f t="shared" si="0"/>
        <v>0</v>
      </c>
    </row>
    <row r="13" spans="1:7" x14ac:dyDescent="0.2">
      <c r="E13" s="8">
        <f t="shared" si="0"/>
        <v>0</v>
      </c>
      <c r="G13" s="3"/>
    </row>
    <row r="14" spans="1:7" x14ac:dyDescent="0.2">
      <c r="E14" s="2">
        <f t="shared" si="0"/>
        <v>0</v>
      </c>
    </row>
    <row r="15" spans="1:7" x14ac:dyDescent="0.2">
      <c r="B15" t="s">
        <v>10</v>
      </c>
      <c r="E15" s="3">
        <f>SUBTOTAL(109,Table11214161820222426283032[Paid at $50/hour])</f>
        <v>0</v>
      </c>
    </row>
    <row r="17" spans="2:10" x14ac:dyDescent="0.2">
      <c r="B17" t="s">
        <v>8</v>
      </c>
      <c r="C17" t="s">
        <v>12</v>
      </c>
      <c r="D17" t="s">
        <v>13</v>
      </c>
      <c r="E17" t="s">
        <v>14</v>
      </c>
    </row>
    <row r="18" spans="2:10" x14ac:dyDescent="0.2">
      <c r="B18" t="s">
        <v>19</v>
      </c>
      <c r="E18" s="3">
        <f>SUM(E15*0.35)</f>
        <v>0</v>
      </c>
    </row>
    <row r="19" spans="2:10" x14ac:dyDescent="0.2">
      <c r="B19" t="s">
        <v>41</v>
      </c>
      <c r="E19" s="3">
        <f>SUM(E15*0.1)</f>
        <v>0</v>
      </c>
    </row>
    <row r="20" spans="2:10" x14ac:dyDescent="0.2">
      <c r="B20" t="s">
        <v>42</v>
      </c>
      <c r="E20" s="3">
        <f>SUM(E15*0.05)</f>
        <v>0</v>
      </c>
    </row>
    <row r="21" spans="2:10" x14ac:dyDescent="0.2">
      <c r="B21" t="s">
        <v>43</v>
      </c>
      <c r="E21" s="3">
        <f>SUM(E15*0.05)</f>
        <v>0</v>
      </c>
    </row>
    <row r="22" spans="2:10" x14ac:dyDescent="0.2">
      <c r="B22" t="s">
        <v>9</v>
      </c>
      <c r="E22" s="3">
        <f>SUBTOTAL(109,Table41315171921232527293133[Column4])*-1</f>
        <v>0</v>
      </c>
    </row>
    <row r="23" spans="2:10" x14ac:dyDescent="0.2">
      <c r="B23" s="4" t="s">
        <v>15</v>
      </c>
      <c r="C23" s="4"/>
      <c r="D23" s="4"/>
      <c r="E23" s="5">
        <f>SUM(E15+E22)</f>
        <v>0</v>
      </c>
    </row>
    <row r="24" spans="2:10" x14ac:dyDescent="0.2">
      <c r="G24" s="4"/>
      <c r="J24" s="3"/>
    </row>
  </sheetData>
  <pageMargins left="0.7" right="0.7" top="0.75" bottom="0.75" header="0.3" footer="0.3"/>
  <pageSetup orientation="portrait" horizontalDpi="0" verticalDpi="0"/>
  <drawing r:id="rId1"/>
  <tableParts count="2"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811401F-54F0-5143-8C21-73F68CBEDF8B}">
          <x14:formula1>
            <xm:f>'Reference tables'!$B$3:$B$15</xm:f>
          </x14:formula1>
          <xm:sqref>B3:B14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19DC3-DA52-E043-972A-C0C02E7A26BE}">
  <dimension ref="A1:E38"/>
  <sheetViews>
    <sheetView zoomScale="150" workbookViewId="0">
      <selection activeCell="B8" sqref="B8"/>
    </sheetView>
  </sheetViews>
  <sheetFormatPr baseColWidth="10" defaultRowHeight="16" x14ac:dyDescent="0.2"/>
  <sheetData>
    <row r="1" spans="1:5" x14ac:dyDescent="0.2">
      <c r="A1" s="4" t="s">
        <v>32</v>
      </c>
    </row>
    <row r="2" spans="1:5" x14ac:dyDescent="0.2">
      <c r="B2" t="s">
        <v>8</v>
      </c>
      <c r="C2" t="s">
        <v>12</v>
      </c>
      <c r="D2" t="s">
        <v>13</v>
      </c>
      <c r="E2" t="s">
        <v>14</v>
      </c>
    </row>
    <row r="3" spans="1:5" x14ac:dyDescent="0.2">
      <c r="B3" t="s">
        <v>33</v>
      </c>
      <c r="E3" s="3">
        <f>SUM(January!E15+February!E15+March!E15+April!E15+May!E15+June!E15+July!E15+August!E15+September!E15+October!E15+November!E15+December!E15)</f>
        <v>1450</v>
      </c>
    </row>
    <row r="4" spans="1:5" x14ac:dyDescent="0.2">
      <c r="B4" t="s">
        <v>34</v>
      </c>
      <c r="E4" s="3">
        <f>SUM(January!E18+February!E18+March!E18+April!E18+May!E18+June!E18+July!E18+August!E18+September!E18+October!E18+November!E18+December!E18)</f>
        <v>507.5</v>
      </c>
    </row>
    <row r="5" spans="1:5" x14ac:dyDescent="0.2">
      <c r="B5" t="s">
        <v>35</v>
      </c>
      <c r="E5" s="3">
        <f>SUM(January!E19+February!E19+March!E19+April!E19+May!E19+June!E19+July!E19+August!E19+September!E19+October!E19+November!E19+December!E19)</f>
        <v>145</v>
      </c>
    </row>
    <row r="6" spans="1:5" x14ac:dyDescent="0.2">
      <c r="B6" t="s">
        <v>36</v>
      </c>
      <c r="E6" s="3">
        <f>SUM(January!E20+February!E20+March!E20+April!E20+May!E20+June!E20+July!E20+August!E20+September!E20+October!E20+November!E20+December!E20)</f>
        <v>72.5</v>
      </c>
    </row>
    <row r="7" spans="1:5" x14ac:dyDescent="0.2">
      <c r="B7" t="s">
        <v>34</v>
      </c>
      <c r="E7" s="3">
        <f>SUM(January!E21+February!E21+March!E21+April!E21+May!E21+June!E21+July!E21+August!E21+September!E21+October!E21+November!E21+December!E21)</f>
        <v>72.5</v>
      </c>
    </row>
    <row r="8" spans="1:5" x14ac:dyDescent="0.2">
      <c r="B8" t="s">
        <v>37</v>
      </c>
      <c r="E8" s="3">
        <f>SUM(January!E23+February!E23+March!E23+April!E23+May!E23+June!E23+July!E23+August!E23+September!E23+October!E23+November!E23+December!E23)</f>
        <v>652.5</v>
      </c>
    </row>
    <row r="16" spans="1:5" x14ac:dyDescent="0.2">
      <c r="B16" s="3"/>
    </row>
    <row r="33" spans="5:5" x14ac:dyDescent="0.2">
      <c r="E33" s="3"/>
    </row>
    <row r="34" spans="5:5" x14ac:dyDescent="0.2">
      <c r="E34" s="3"/>
    </row>
    <row r="35" spans="5:5" x14ac:dyDescent="0.2">
      <c r="E35" s="3"/>
    </row>
    <row r="36" spans="5:5" x14ac:dyDescent="0.2">
      <c r="E36" s="3"/>
    </row>
    <row r="37" spans="5:5" x14ac:dyDescent="0.2">
      <c r="E37" s="3"/>
    </row>
    <row r="38" spans="5:5" x14ac:dyDescent="0.2">
      <c r="E38" s="3"/>
    </row>
  </sheetData>
  <pageMargins left="0.7" right="0.7" top="0.75" bottom="0.75" header="0.3" footer="0.3"/>
  <drawing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6407B-FB2C-F14F-9C77-331493ACC5B2}">
  <dimension ref="A1:F8"/>
  <sheetViews>
    <sheetView zoomScale="150" workbookViewId="0">
      <selection activeCell="T50" sqref="N40:T50"/>
    </sheetView>
  </sheetViews>
  <sheetFormatPr baseColWidth="10" defaultRowHeight="16" x14ac:dyDescent="0.2"/>
  <cols>
    <col min="1" max="1" width="15.33203125" bestFit="1" customWidth="1"/>
    <col min="3" max="3" width="10.83203125" customWidth="1"/>
    <col min="4" max="4" width="20.83203125" bestFit="1" customWidth="1"/>
    <col min="5" max="5" width="10.83203125" customWidth="1"/>
    <col min="6" max="6" width="19.83203125" bestFit="1" customWidth="1"/>
  </cols>
  <sheetData>
    <row r="1" spans="1:6" x14ac:dyDescent="0.2">
      <c r="A1" s="4" t="s">
        <v>40</v>
      </c>
    </row>
    <row r="2" spans="1:6" x14ac:dyDescent="0.2">
      <c r="B2" t="s">
        <v>0</v>
      </c>
      <c r="F2" t="s">
        <v>39</v>
      </c>
    </row>
    <row r="3" spans="1:6" x14ac:dyDescent="0.2">
      <c r="B3" t="s">
        <v>1</v>
      </c>
      <c r="D3" t="s">
        <v>38</v>
      </c>
      <c r="F3" s="3">
        <f>'Year Review'!E3</f>
        <v>1450</v>
      </c>
    </row>
    <row r="4" spans="1:6" x14ac:dyDescent="0.2">
      <c r="B4" t="s">
        <v>2</v>
      </c>
      <c r="D4" t="s">
        <v>20</v>
      </c>
      <c r="F4" s="3">
        <f>'Year Review'!E4</f>
        <v>507.5</v>
      </c>
    </row>
    <row r="5" spans="1:6" x14ac:dyDescent="0.2">
      <c r="B5" t="s">
        <v>4</v>
      </c>
      <c r="D5" t="s">
        <v>16</v>
      </c>
      <c r="F5" s="3">
        <f>'Year Review'!E5</f>
        <v>145</v>
      </c>
    </row>
    <row r="6" spans="1:6" x14ac:dyDescent="0.2">
      <c r="B6" t="s">
        <v>3</v>
      </c>
      <c r="D6" t="s">
        <v>17</v>
      </c>
      <c r="F6" s="3">
        <f>'Year Review'!E6</f>
        <v>72.5</v>
      </c>
    </row>
    <row r="7" spans="1:6" x14ac:dyDescent="0.2">
      <c r="D7" t="s">
        <v>18</v>
      </c>
      <c r="F7" s="3">
        <f>'Year Review'!E7</f>
        <v>72.5</v>
      </c>
    </row>
    <row r="8" spans="1:6" x14ac:dyDescent="0.2">
      <c r="D8" t="s">
        <v>15</v>
      </c>
      <c r="F8" s="3">
        <f>'Year Review'!E8</f>
        <v>652.5</v>
      </c>
    </row>
  </sheetData>
  <phoneticPr fontId="6" type="noConversion"/>
  <pageMargins left="0.7" right="0.7" top="0.75" bottom="0.75" header="0.3" footer="0.3"/>
  <tableParts count="3">
    <tablePart r:id="rId1"/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24CD9-1264-6148-B877-4FB881BE64F3}">
  <dimension ref="A1:J24"/>
  <sheetViews>
    <sheetView zoomScale="144" zoomScaleNormal="150" workbookViewId="0">
      <selection activeCell="B18" sqref="B18:B21"/>
    </sheetView>
  </sheetViews>
  <sheetFormatPr baseColWidth="10" defaultRowHeight="16" x14ac:dyDescent="0.2"/>
  <cols>
    <col min="2" max="2" width="16.5" bestFit="1" customWidth="1"/>
    <col min="3" max="3" width="15.33203125" customWidth="1"/>
    <col min="4" max="4" width="15" customWidth="1"/>
    <col min="5" max="5" width="17" bestFit="1" customWidth="1"/>
    <col min="10" max="10" width="11.1640625" customWidth="1"/>
  </cols>
  <sheetData>
    <row r="1" spans="1:7" x14ac:dyDescent="0.2">
      <c r="A1" s="4" t="s">
        <v>21</v>
      </c>
    </row>
    <row r="2" spans="1:7" x14ac:dyDescent="0.2">
      <c r="B2" s="1" t="s">
        <v>0</v>
      </c>
      <c r="C2" s="1" t="s">
        <v>5</v>
      </c>
      <c r="D2" s="1" t="s">
        <v>6</v>
      </c>
      <c r="E2" s="1" t="s">
        <v>7</v>
      </c>
    </row>
    <row r="3" spans="1:7" x14ac:dyDescent="0.2">
      <c r="B3" t="s">
        <v>1</v>
      </c>
      <c r="C3">
        <v>4</v>
      </c>
      <c r="D3">
        <v>4</v>
      </c>
      <c r="E3" s="2">
        <f>SUM(D3*50)</f>
        <v>200</v>
      </c>
    </row>
    <row r="4" spans="1:7" x14ac:dyDescent="0.2">
      <c r="B4" t="s">
        <v>2</v>
      </c>
      <c r="C4">
        <v>3</v>
      </c>
      <c r="D4">
        <v>3</v>
      </c>
      <c r="E4" s="2">
        <f>SUM(D4*50)</f>
        <v>150</v>
      </c>
    </row>
    <row r="5" spans="1:7" x14ac:dyDescent="0.2">
      <c r="B5" t="s">
        <v>3</v>
      </c>
      <c r="C5">
        <v>4</v>
      </c>
      <c r="D5">
        <v>3</v>
      </c>
      <c r="E5" s="2">
        <f>SUM(D5*50)</f>
        <v>150</v>
      </c>
    </row>
    <row r="6" spans="1:7" x14ac:dyDescent="0.2">
      <c r="B6" t="s">
        <v>4</v>
      </c>
      <c r="C6">
        <v>5</v>
      </c>
      <c r="D6">
        <v>4</v>
      </c>
      <c r="E6" s="2">
        <f>SUM(D6*50)</f>
        <v>200</v>
      </c>
    </row>
    <row r="7" spans="1:7" x14ac:dyDescent="0.2">
      <c r="E7" s="2">
        <f t="shared" ref="E7:E14" si="0">SUM(D7*50)</f>
        <v>0</v>
      </c>
    </row>
    <row r="8" spans="1:7" x14ac:dyDescent="0.2">
      <c r="E8" s="2">
        <f t="shared" si="0"/>
        <v>0</v>
      </c>
    </row>
    <row r="9" spans="1:7" x14ac:dyDescent="0.2">
      <c r="E9" s="2">
        <f t="shared" si="0"/>
        <v>0</v>
      </c>
    </row>
    <row r="10" spans="1:7" x14ac:dyDescent="0.2">
      <c r="E10" s="2">
        <f t="shared" si="0"/>
        <v>0</v>
      </c>
    </row>
    <row r="11" spans="1:7" x14ac:dyDescent="0.2">
      <c r="E11" s="2">
        <f t="shared" si="0"/>
        <v>0</v>
      </c>
    </row>
    <row r="12" spans="1:7" x14ac:dyDescent="0.2">
      <c r="E12" s="2">
        <f t="shared" si="0"/>
        <v>0</v>
      </c>
    </row>
    <row r="13" spans="1:7" x14ac:dyDescent="0.2">
      <c r="E13" s="2">
        <f t="shared" si="0"/>
        <v>0</v>
      </c>
      <c r="G13" s="3"/>
    </row>
    <row r="14" spans="1:7" x14ac:dyDescent="0.2">
      <c r="E14" s="2">
        <f t="shared" si="0"/>
        <v>0</v>
      </c>
    </row>
    <row r="15" spans="1:7" x14ac:dyDescent="0.2">
      <c r="B15" t="s">
        <v>10</v>
      </c>
      <c r="E15" s="3">
        <f>SUBTOTAL(109,Table112[Paid at $50/hour])</f>
        <v>700</v>
      </c>
    </row>
    <row r="17" spans="2:10" x14ac:dyDescent="0.2">
      <c r="B17" t="s">
        <v>8</v>
      </c>
      <c r="C17" t="s">
        <v>12</v>
      </c>
      <c r="D17" t="s">
        <v>13</v>
      </c>
      <c r="E17" t="s">
        <v>14</v>
      </c>
    </row>
    <row r="18" spans="2:10" x14ac:dyDescent="0.2">
      <c r="B18" t="s">
        <v>19</v>
      </c>
      <c r="E18" s="3">
        <f>SUM(E15*0.35)</f>
        <v>244.99999999999997</v>
      </c>
    </row>
    <row r="19" spans="2:10" x14ac:dyDescent="0.2">
      <c r="B19" t="s">
        <v>41</v>
      </c>
      <c r="E19" s="3">
        <f>SUM(E15*0.1)</f>
        <v>70</v>
      </c>
    </row>
    <row r="20" spans="2:10" x14ac:dyDescent="0.2">
      <c r="B20" t="s">
        <v>42</v>
      </c>
      <c r="E20" s="3">
        <f>SUM(E15*0.05)</f>
        <v>35</v>
      </c>
    </row>
    <row r="21" spans="2:10" x14ac:dyDescent="0.2">
      <c r="B21" t="s">
        <v>43</v>
      </c>
      <c r="E21" s="3">
        <f>SUM(E15*0.05)</f>
        <v>35</v>
      </c>
    </row>
    <row r="22" spans="2:10" x14ac:dyDescent="0.2">
      <c r="B22" t="s">
        <v>9</v>
      </c>
      <c r="E22" s="3">
        <f>SUBTOTAL(109,Table413[Column4])*-1</f>
        <v>-385</v>
      </c>
    </row>
    <row r="23" spans="2:10" x14ac:dyDescent="0.2">
      <c r="B23" s="4" t="s">
        <v>15</v>
      </c>
      <c r="C23" s="4"/>
      <c r="D23" s="4"/>
      <c r="E23" s="5">
        <f>SUM(E15+E22)</f>
        <v>315</v>
      </c>
    </row>
    <row r="24" spans="2:10" x14ac:dyDescent="0.2">
      <c r="G24" s="4"/>
      <c r="J24" s="3"/>
    </row>
  </sheetData>
  <pageMargins left="0.7" right="0.7" top="0.75" bottom="0.75" header="0.3" footer="0.3"/>
  <pageSetup orientation="portrait" horizontalDpi="0" verticalDpi="0"/>
  <drawing r:id="rId1"/>
  <tableParts count="2"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3CE99F9-F859-7F40-829E-350A15EA0068}">
          <x14:formula1>
            <xm:f>'Reference tables'!$B$3:$B$15</xm:f>
          </x14:formula1>
          <xm:sqref>B3:B14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4DCF6-4F46-414B-B052-DD08CC133CFC}">
  <dimension ref="A1:J24"/>
  <sheetViews>
    <sheetView topLeftCell="B1" zoomScale="144" zoomScaleNormal="150" workbookViewId="0">
      <selection activeCell="B18" sqref="B18:B21"/>
    </sheetView>
  </sheetViews>
  <sheetFormatPr baseColWidth="10" defaultRowHeight="16" x14ac:dyDescent="0.2"/>
  <cols>
    <col min="2" max="2" width="16.5" bestFit="1" customWidth="1"/>
    <col min="3" max="3" width="15.33203125" customWidth="1"/>
    <col min="4" max="4" width="15" customWidth="1"/>
    <col min="5" max="5" width="17" bestFit="1" customWidth="1"/>
    <col min="10" max="10" width="11.1640625" customWidth="1"/>
  </cols>
  <sheetData>
    <row r="1" spans="1:7" x14ac:dyDescent="0.2">
      <c r="A1" s="4" t="s">
        <v>22</v>
      </c>
    </row>
    <row r="2" spans="1:7" x14ac:dyDescent="0.2">
      <c r="B2" s="1" t="s">
        <v>0</v>
      </c>
      <c r="C2" s="1" t="s">
        <v>5</v>
      </c>
      <c r="D2" s="1" t="s">
        <v>6</v>
      </c>
      <c r="E2" s="1" t="s">
        <v>7</v>
      </c>
    </row>
    <row r="3" spans="1:7" x14ac:dyDescent="0.2">
      <c r="E3" s="2">
        <f>SUM(D3*50)</f>
        <v>0</v>
      </c>
    </row>
    <row r="4" spans="1:7" x14ac:dyDescent="0.2">
      <c r="E4" s="2">
        <f>SUM(D4*50)</f>
        <v>0</v>
      </c>
    </row>
    <row r="5" spans="1:7" x14ac:dyDescent="0.2">
      <c r="E5" s="2">
        <f>SUM(D5*50)</f>
        <v>0</v>
      </c>
    </row>
    <row r="6" spans="1:7" x14ac:dyDescent="0.2">
      <c r="E6" s="2">
        <f>SUM(D6*50)</f>
        <v>0</v>
      </c>
    </row>
    <row r="7" spans="1:7" x14ac:dyDescent="0.2">
      <c r="E7" s="2">
        <f t="shared" ref="E7:E14" si="0">SUM(D7*50)</f>
        <v>0</v>
      </c>
    </row>
    <row r="8" spans="1:7" x14ac:dyDescent="0.2">
      <c r="E8" s="2">
        <f t="shared" si="0"/>
        <v>0</v>
      </c>
    </row>
    <row r="9" spans="1:7" x14ac:dyDescent="0.2">
      <c r="E9" s="2">
        <f t="shared" si="0"/>
        <v>0</v>
      </c>
    </row>
    <row r="10" spans="1:7" x14ac:dyDescent="0.2">
      <c r="E10" s="2">
        <f t="shared" si="0"/>
        <v>0</v>
      </c>
    </row>
    <row r="11" spans="1:7" x14ac:dyDescent="0.2">
      <c r="E11" s="2">
        <f t="shared" si="0"/>
        <v>0</v>
      </c>
    </row>
    <row r="12" spans="1:7" x14ac:dyDescent="0.2">
      <c r="E12" s="2">
        <f t="shared" si="0"/>
        <v>0</v>
      </c>
    </row>
    <row r="13" spans="1:7" x14ac:dyDescent="0.2">
      <c r="E13" s="2">
        <f t="shared" si="0"/>
        <v>0</v>
      </c>
      <c r="G13" s="3"/>
    </row>
    <row r="14" spans="1:7" x14ac:dyDescent="0.2">
      <c r="E14" s="2">
        <f t="shared" si="0"/>
        <v>0</v>
      </c>
    </row>
    <row r="15" spans="1:7" x14ac:dyDescent="0.2">
      <c r="B15" t="s">
        <v>10</v>
      </c>
      <c r="E15" s="3">
        <f>SUBTOTAL(109,Table11214[Paid at $50/hour])</f>
        <v>0</v>
      </c>
    </row>
    <row r="17" spans="2:10" x14ac:dyDescent="0.2">
      <c r="B17" t="s">
        <v>8</v>
      </c>
      <c r="C17" t="s">
        <v>12</v>
      </c>
      <c r="D17" t="s">
        <v>13</v>
      </c>
      <c r="E17" t="s">
        <v>14</v>
      </c>
    </row>
    <row r="18" spans="2:10" x14ac:dyDescent="0.2">
      <c r="B18" t="s">
        <v>19</v>
      </c>
      <c r="E18" s="3">
        <f>SUM(E15*0.35)</f>
        <v>0</v>
      </c>
    </row>
    <row r="19" spans="2:10" x14ac:dyDescent="0.2">
      <c r="B19" t="s">
        <v>41</v>
      </c>
      <c r="E19" s="3">
        <f>SUM(E15*0.1)</f>
        <v>0</v>
      </c>
    </row>
    <row r="20" spans="2:10" x14ac:dyDescent="0.2">
      <c r="B20" t="s">
        <v>42</v>
      </c>
      <c r="E20" s="3">
        <f>SUM(E15*0.05)</f>
        <v>0</v>
      </c>
    </row>
    <row r="21" spans="2:10" x14ac:dyDescent="0.2">
      <c r="B21" t="s">
        <v>43</v>
      </c>
      <c r="E21" s="3">
        <f>SUM(E15*0.05)</f>
        <v>0</v>
      </c>
    </row>
    <row r="22" spans="2:10" x14ac:dyDescent="0.2">
      <c r="B22" t="s">
        <v>9</v>
      </c>
      <c r="E22" s="3">
        <f>SUBTOTAL(109,Table41315[Column4])*-1</f>
        <v>0</v>
      </c>
    </row>
    <row r="23" spans="2:10" x14ac:dyDescent="0.2">
      <c r="B23" s="4" t="s">
        <v>15</v>
      </c>
      <c r="C23" s="4"/>
      <c r="D23" s="4"/>
      <c r="E23" s="5">
        <f>SUM(E15+E22)</f>
        <v>0</v>
      </c>
    </row>
    <row r="24" spans="2:10" x14ac:dyDescent="0.2">
      <c r="G24" s="4"/>
      <c r="J24" s="3"/>
    </row>
  </sheetData>
  <pageMargins left="0.7" right="0.7" top="0.75" bottom="0.75" header="0.3" footer="0.3"/>
  <pageSetup orientation="portrait" horizontalDpi="0" verticalDpi="0"/>
  <drawing r:id="rId1"/>
  <tableParts count="2"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F9BCD2C-8387-9A47-A446-66990EE6F64B}">
          <x14:formula1>
            <xm:f>'Reference tables'!$B$3:$B$15</xm:f>
          </x14:formula1>
          <xm:sqref>B3:B14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C7A36-15B1-B841-AA3D-6193B1385FF8}">
  <dimension ref="A1:J24"/>
  <sheetViews>
    <sheetView zoomScale="144" zoomScaleNormal="150" workbookViewId="0">
      <selection activeCell="B18" sqref="B18:B21"/>
    </sheetView>
  </sheetViews>
  <sheetFormatPr baseColWidth="10" defaultRowHeight="16" x14ac:dyDescent="0.2"/>
  <cols>
    <col min="2" max="2" width="16.5" bestFit="1" customWidth="1"/>
    <col min="3" max="3" width="15.33203125" customWidth="1"/>
    <col min="4" max="4" width="15" customWidth="1"/>
    <col min="5" max="5" width="17" bestFit="1" customWidth="1"/>
    <col min="10" max="10" width="11.1640625" customWidth="1"/>
  </cols>
  <sheetData>
    <row r="1" spans="1:7" x14ac:dyDescent="0.2">
      <c r="A1" s="4" t="s">
        <v>23</v>
      </c>
    </row>
    <row r="2" spans="1:7" x14ac:dyDescent="0.2">
      <c r="B2" s="1" t="s">
        <v>0</v>
      </c>
      <c r="C2" s="1" t="s">
        <v>5</v>
      </c>
      <c r="D2" s="1" t="s">
        <v>6</v>
      </c>
      <c r="E2" s="1" t="s">
        <v>7</v>
      </c>
    </row>
    <row r="3" spans="1:7" x14ac:dyDescent="0.2">
      <c r="E3" s="2">
        <f>SUM(D3*50)</f>
        <v>0</v>
      </c>
    </row>
    <row r="4" spans="1:7" x14ac:dyDescent="0.2">
      <c r="E4" s="2">
        <f>SUM(D4*50)</f>
        <v>0</v>
      </c>
    </row>
    <row r="5" spans="1:7" x14ac:dyDescent="0.2">
      <c r="E5" s="2">
        <f>SUM(D5*50)</f>
        <v>0</v>
      </c>
    </row>
    <row r="6" spans="1:7" x14ac:dyDescent="0.2">
      <c r="E6" s="2">
        <f>SUM(D6*50)</f>
        <v>0</v>
      </c>
    </row>
    <row r="7" spans="1:7" x14ac:dyDescent="0.2">
      <c r="E7" s="2">
        <f t="shared" ref="E7:E14" si="0">SUM(D7*50)</f>
        <v>0</v>
      </c>
    </row>
    <row r="8" spans="1:7" x14ac:dyDescent="0.2">
      <c r="E8" s="2">
        <f t="shared" si="0"/>
        <v>0</v>
      </c>
    </row>
    <row r="9" spans="1:7" x14ac:dyDescent="0.2">
      <c r="E9" s="2">
        <f t="shared" si="0"/>
        <v>0</v>
      </c>
    </row>
    <row r="10" spans="1:7" x14ac:dyDescent="0.2">
      <c r="E10" s="2">
        <f t="shared" si="0"/>
        <v>0</v>
      </c>
    </row>
    <row r="11" spans="1:7" x14ac:dyDescent="0.2">
      <c r="E11" s="2">
        <f t="shared" si="0"/>
        <v>0</v>
      </c>
    </row>
    <row r="12" spans="1:7" x14ac:dyDescent="0.2">
      <c r="E12" s="2">
        <f t="shared" si="0"/>
        <v>0</v>
      </c>
    </row>
    <row r="13" spans="1:7" x14ac:dyDescent="0.2">
      <c r="E13" s="2">
        <f t="shared" si="0"/>
        <v>0</v>
      </c>
      <c r="G13" s="3"/>
    </row>
    <row r="14" spans="1:7" x14ac:dyDescent="0.2">
      <c r="E14" s="2">
        <f t="shared" si="0"/>
        <v>0</v>
      </c>
    </row>
    <row r="15" spans="1:7" x14ac:dyDescent="0.2">
      <c r="B15" t="s">
        <v>10</v>
      </c>
      <c r="E15" s="3">
        <f>SUBTOTAL(109,Table1121416[Paid at $50/hour])</f>
        <v>0</v>
      </c>
    </row>
    <row r="17" spans="2:10" x14ac:dyDescent="0.2">
      <c r="B17" t="s">
        <v>8</v>
      </c>
      <c r="C17" t="s">
        <v>12</v>
      </c>
      <c r="D17" t="s">
        <v>13</v>
      </c>
      <c r="E17" t="s">
        <v>14</v>
      </c>
    </row>
    <row r="18" spans="2:10" x14ac:dyDescent="0.2">
      <c r="B18" t="s">
        <v>19</v>
      </c>
      <c r="E18" s="3">
        <f>SUM(E15*0.35)</f>
        <v>0</v>
      </c>
    </row>
    <row r="19" spans="2:10" x14ac:dyDescent="0.2">
      <c r="B19" t="s">
        <v>41</v>
      </c>
      <c r="E19" s="3">
        <f>SUM(E15*0.1)</f>
        <v>0</v>
      </c>
    </row>
    <row r="20" spans="2:10" x14ac:dyDescent="0.2">
      <c r="B20" t="s">
        <v>42</v>
      </c>
      <c r="E20" s="3">
        <f>SUM(E15*0.05)</f>
        <v>0</v>
      </c>
    </row>
    <row r="21" spans="2:10" x14ac:dyDescent="0.2">
      <c r="B21" t="s">
        <v>43</v>
      </c>
      <c r="E21" s="3">
        <f>SUM(E15*0.05)</f>
        <v>0</v>
      </c>
    </row>
    <row r="22" spans="2:10" x14ac:dyDescent="0.2">
      <c r="B22" t="s">
        <v>9</v>
      </c>
      <c r="E22" s="3">
        <f>SUBTOTAL(109,Table4131517[Column4])*-1</f>
        <v>0</v>
      </c>
    </row>
    <row r="23" spans="2:10" x14ac:dyDescent="0.2">
      <c r="B23" s="4" t="s">
        <v>15</v>
      </c>
      <c r="C23" s="4"/>
      <c r="D23" s="4"/>
      <c r="E23" s="5">
        <f>SUM(E15+E22)</f>
        <v>0</v>
      </c>
    </row>
    <row r="24" spans="2:10" x14ac:dyDescent="0.2">
      <c r="G24" s="4"/>
      <c r="J24" s="3"/>
    </row>
  </sheetData>
  <pageMargins left="0.7" right="0.7" top="0.75" bottom="0.75" header="0.3" footer="0.3"/>
  <pageSetup orientation="portrait" horizontalDpi="0" verticalDpi="0"/>
  <drawing r:id="rId1"/>
  <tableParts count="2"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C8DEAAB-C9CE-F44D-9D65-2429C17918DF}">
          <x14:formula1>
            <xm:f>'Reference tables'!$B$3:$B$15</xm:f>
          </x14:formula1>
          <xm:sqref>B3:B14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B37C9-0C87-C146-A7D0-9AAD4EAD0E87}">
  <dimension ref="A1:J24"/>
  <sheetViews>
    <sheetView zoomScale="144" zoomScaleNormal="150" workbookViewId="0">
      <selection activeCell="B18" sqref="B18:B21"/>
    </sheetView>
  </sheetViews>
  <sheetFormatPr baseColWidth="10" defaultRowHeight="16" x14ac:dyDescent="0.2"/>
  <cols>
    <col min="2" max="2" width="16.5" bestFit="1" customWidth="1"/>
    <col min="3" max="3" width="15.33203125" customWidth="1"/>
    <col min="4" max="4" width="15" customWidth="1"/>
    <col min="5" max="5" width="17" bestFit="1" customWidth="1"/>
    <col min="10" max="10" width="11.1640625" customWidth="1"/>
  </cols>
  <sheetData>
    <row r="1" spans="1:7" x14ac:dyDescent="0.2">
      <c r="A1" s="4" t="s">
        <v>24</v>
      </c>
    </row>
    <row r="2" spans="1:7" x14ac:dyDescent="0.2">
      <c r="B2" s="1" t="s">
        <v>0</v>
      </c>
      <c r="C2" s="1" t="s">
        <v>5</v>
      </c>
      <c r="D2" s="1" t="s">
        <v>6</v>
      </c>
      <c r="E2" s="1" t="s">
        <v>7</v>
      </c>
    </row>
    <row r="3" spans="1:7" x14ac:dyDescent="0.2">
      <c r="E3" s="2">
        <f>SUM(D3*50)</f>
        <v>0</v>
      </c>
    </row>
    <row r="4" spans="1:7" x14ac:dyDescent="0.2">
      <c r="E4" s="2">
        <f>SUM(D4*50)</f>
        <v>0</v>
      </c>
    </row>
    <row r="5" spans="1:7" x14ac:dyDescent="0.2">
      <c r="E5" s="2">
        <f>SUM(D5*50)</f>
        <v>0</v>
      </c>
    </row>
    <row r="6" spans="1:7" x14ac:dyDescent="0.2">
      <c r="E6" s="2">
        <f>SUM(D6*50)</f>
        <v>0</v>
      </c>
    </row>
    <row r="7" spans="1:7" x14ac:dyDescent="0.2">
      <c r="E7" s="2">
        <f t="shared" ref="E7:E14" si="0">SUM(D7*50)</f>
        <v>0</v>
      </c>
    </row>
    <row r="8" spans="1:7" x14ac:dyDescent="0.2">
      <c r="E8" s="2">
        <f t="shared" si="0"/>
        <v>0</v>
      </c>
    </row>
    <row r="9" spans="1:7" x14ac:dyDescent="0.2">
      <c r="E9" s="2">
        <f t="shared" si="0"/>
        <v>0</v>
      </c>
    </row>
    <row r="10" spans="1:7" x14ac:dyDescent="0.2">
      <c r="E10" s="2">
        <f t="shared" si="0"/>
        <v>0</v>
      </c>
    </row>
    <row r="11" spans="1:7" x14ac:dyDescent="0.2">
      <c r="E11" s="2">
        <f t="shared" si="0"/>
        <v>0</v>
      </c>
    </row>
    <row r="12" spans="1:7" x14ac:dyDescent="0.2">
      <c r="E12" s="2">
        <f t="shared" si="0"/>
        <v>0</v>
      </c>
    </row>
    <row r="13" spans="1:7" x14ac:dyDescent="0.2">
      <c r="E13" s="2">
        <f t="shared" si="0"/>
        <v>0</v>
      </c>
      <c r="G13" s="3"/>
    </row>
    <row r="14" spans="1:7" x14ac:dyDescent="0.2">
      <c r="E14" s="2">
        <f t="shared" si="0"/>
        <v>0</v>
      </c>
    </row>
    <row r="15" spans="1:7" x14ac:dyDescent="0.2">
      <c r="B15" t="s">
        <v>10</v>
      </c>
      <c r="E15" s="3">
        <f>SUBTOTAL(109,Table112141618[Paid at $50/hour])</f>
        <v>0</v>
      </c>
    </row>
    <row r="17" spans="2:10" x14ac:dyDescent="0.2">
      <c r="B17" t="s">
        <v>8</v>
      </c>
      <c r="C17" t="s">
        <v>12</v>
      </c>
      <c r="D17" t="s">
        <v>13</v>
      </c>
      <c r="E17" t="s">
        <v>14</v>
      </c>
    </row>
    <row r="18" spans="2:10" x14ac:dyDescent="0.2">
      <c r="B18" t="s">
        <v>19</v>
      </c>
      <c r="E18" s="3">
        <f>SUM(E15*0.35)</f>
        <v>0</v>
      </c>
    </row>
    <row r="19" spans="2:10" x14ac:dyDescent="0.2">
      <c r="B19" t="s">
        <v>41</v>
      </c>
      <c r="E19" s="3">
        <f>SUM(E15*0.1)</f>
        <v>0</v>
      </c>
    </row>
    <row r="20" spans="2:10" x14ac:dyDescent="0.2">
      <c r="B20" t="s">
        <v>42</v>
      </c>
      <c r="E20" s="3">
        <f>SUM(E15*0.05)</f>
        <v>0</v>
      </c>
    </row>
    <row r="21" spans="2:10" x14ac:dyDescent="0.2">
      <c r="B21" t="s">
        <v>43</v>
      </c>
      <c r="E21" s="3">
        <f>SUM(E15*0.05)</f>
        <v>0</v>
      </c>
    </row>
    <row r="22" spans="2:10" x14ac:dyDescent="0.2">
      <c r="B22" t="s">
        <v>9</v>
      </c>
      <c r="E22" s="3">
        <f>SUBTOTAL(109,Table413151719[Column4])*-1</f>
        <v>0</v>
      </c>
    </row>
    <row r="23" spans="2:10" x14ac:dyDescent="0.2">
      <c r="B23" s="4" t="s">
        <v>15</v>
      </c>
      <c r="C23" s="4"/>
      <c r="D23" s="4"/>
      <c r="E23" s="5">
        <f>SUM(E15+E22)</f>
        <v>0</v>
      </c>
    </row>
    <row r="24" spans="2:10" x14ac:dyDescent="0.2">
      <c r="G24" s="4"/>
      <c r="J24" s="3"/>
    </row>
  </sheetData>
  <pageMargins left="0.7" right="0.7" top="0.75" bottom="0.75" header="0.3" footer="0.3"/>
  <pageSetup orientation="portrait" horizontalDpi="0" verticalDpi="0"/>
  <drawing r:id="rId1"/>
  <tableParts count="2"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F24629A-138E-F144-B726-83571B6C0646}">
          <x14:formula1>
            <xm:f>'Reference tables'!$B$3:$B$15</xm:f>
          </x14:formula1>
          <xm:sqref>B3:B14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6B7DB-BC9E-D745-AC45-9601244FD91B}">
  <dimension ref="A1:J24"/>
  <sheetViews>
    <sheetView zoomScale="144" zoomScaleNormal="150" workbookViewId="0">
      <selection activeCell="B18" sqref="B18:B21"/>
    </sheetView>
  </sheetViews>
  <sheetFormatPr baseColWidth="10" defaultRowHeight="16" x14ac:dyDescent="0.2"/>
  <cols>
    <col min="2" max="2" width="16.5" bestFit="1" customWidth="1"/>
    <col min="3" max="3" width="15.33203125" customWidth="1"/>
    <col min="4" max="4" width="15" customWidth="1"/>
    <col min="5" max="5" width="17" bestFit="1" customWidth="1"/>
    <col min="10" max="10" width="11.1640625" customWidth="1"/>
  </cols>
  <sheetData>
    <row r="1" spans="1:7" x14ac:dyDescent="0.2">
      <c r="A1" s="4" t="s">
        <v>25</v>
      </c>
    </row>
    <row r="2" spans="1:7" x14ac:dyDescent="0.2">
      <c r="B2" s="1" t="s">
        <v>0</v>
      </c>
      <c r="C2" s="1" t="s">
        <v>5</v>
      </c>
      <c r="D2" s="1" t="s">
        <v>6</v>
      </c>
      <c r="E2" s="1" t="s">
        <v>7</v>
      </c>
    </row>
    <row r="3" spans="1:7" x14ac:dyDescent="0.2">
      <c r="E3" s="2">
        <f>SUM(D3*50)</f>
        <v>0</v>
      </c>
    </row>
    <row r="4" spans="1:7" x14ac:dyDescent="0.2">
      <c r="E4" s="2">
        <f>SUM(D4*50)</f>
        <v>0</v>
      </c>
    </row>
    <row r="5" spans="1:7" x14ac:dyDescent="0.2">
      <c r="E5" s="2">
        <f>SUM(D5*50)</f>
        <v>0</v>
      </c>
    </row>
    <row r="6" spans="1:7" x14ac:dyDescent="0.2">
      <c r="E6" s="2">
        <f>SUM(D6*50)</f>
        <v>0</v>
      </c>
    </row>
    <row r="7" spans="1:7" x14ac:dyDescent="0.2">
      <c r="E7" s="2">
        <f t="shared" ref="E7:E14" si="0">SUM(D7*50)</f>
        <v>0</v>
      </c>
    </row>
    <row r="8" spans="1:7" x14ac:dyDescent="0.2">
      <c r="E8" s="2">
        <f t="shared" si="0"/>
        <v>0</v>
      </c>
    </row>
    <row r="9" spans="1:7" x14ac:dyDescent="0.2">
      <c r="E9" s="2">
        <f t="shared" si="0"/>
        <v>0</v>
      </c>
    </row>
    <row r="10" spans="1:7" x14ac:dyDescent="0.2">
      <c r="E10" s="2">
        <f t="shared" si="0"/>
        <v>0</v>
      </c>
    </row>
    <row r="11" spans="1:7" x14ac:dyDescent="0.2">
      <c r="E11" s="2">
        <f t="shared" si="0"/>
        <v>0</v>
      </c>
    </row>
    <row r="12" spans="1:7" x14ac:dyDescent="0.2">
      <c r="E12" s="2">
        <f t="shared" si="0"/>
        <v>0</v>
      </c>
    </row>
    <row r="13" spans="1:7" x14ac:dyDescent="0.2">
      <c r="E13" s="2">
        <f t="shared" si="0"/>
        <v>0</v>
      </c>
      <c r="G13" s="3"/>
    </row>
    <row r="14" spans="1:7" x14ac:dyDescent="0.2">
      <c r="E14" s="2">
        <f t="shared" si="0"/>
        <v>0</v>
      </c>
    </row>
    <row r="15" spans="1:7" x14ac:dyDescent="0.2">
      <c r="B15" t="s">
        <v>10</v>
      </c>
      <c r="E15" s="3">
        <f>SUBTOTAL(109,Table11214161820[Paid at $50/hour])</f>
        <v>0</v>
      </c>
    </row>
    <row r="17" spans="2:10" x14ac:dyDescent="0.2">
      <c r="B17" t="s">
        <v>8</v>
      </c>
      <c r="C17" t="s">
        <v>12</v>
      </c>
      <c r="D17" t="s">
        <v>13</v>
      </c>
      <c r="E17" t="s">
        <v>14</v>
      </c>
    </row>
    <row r="18" spans="2:10" x14ac:dyDescent="0.2">
      <c r="B18" t="s">
        <v>19</v>
      </c>
      <c r="E18" s="3">
        <f>SUM(E15*0.35)</f>
        <v>0</v>
      </c>
    </row>
    <row r="19" spans="2:10" x14ac:dyDescent="0.2">
      <c r="B19" t="s">
        <v>41</v>
      </c>
      <c r="E19" s="3">
        <f>SUM(E15*0.1)</f>
        <v>0</v>
      </c>
    </row>
    <row r="20" spans="2:10" x14ac:dyDescent="0.2">
      <c r="B20" t="s">
        <v>42</v>
      </c>
      <c r="E20" s="3">
        <f>SUM(E15*0.05)</f>
        <v>0</v>
      </c>
    </row>
    <row r="21" spans="2:10" x14ac:dyDescent="0.2">
      <c r="B21" t="s">
        <v>43</v>
      </c>
      <c r="E21" s="3">
        <f>SUM(E15*0.05)</f>
        <v>0</v>
      </c>
    </row>
    <row r="22" spans="2:10" x14ac:dyDescent="0.2">
      <c r="B22" t="s">
        <v>9</v>
      </c>
      <c r="E22" s="3">
        <f>SUBTOTAL(109,Table41315171921[Column4])*-1</f>
        <v>0</v>
      </c>
    </row>
    <row r="23" spans="2:10" x14ac:dyDescent="0.2">
      <c r="B23" s="4" t="s">
        <v>15</v>
      </c>
      <c r="C23" s="4"/>
      <c r="D23" s="4"/>
      <c r="E23" s="5">
        <f>SUM(E15+E22)</f>
        <v>0</v>
      </c>
    </row>
    <row r="24" spans="2:10" x14ac:dyDescent="0.2">
      <c r="G24" s="4"/>
      <c r="J24" s="3"/>
    </row>
  </sheetData>
  <pageMargins left="0.7" right="0.7" top="0.75" bottom="0.75" header="0.3" footer="0.3"/>
  <pageSetup orientation="portrait" horizontalDpi="0" verticalDpi="0"/>
  <drawing r:id="rId1"/>
  <tableParts count="2"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30AE1F-6A28-7C47-BC4E-A8D253AA7EEE}">
          <x14:formula1>
            <xm:f>'Reference tables'!$B$3:$B$15</xm:f>
          </x14:formula1>
          <xm:sqref>B3:B14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2BF42-2D79-D946-B1AD-15077D077A0B}">
  <dimension ref="A1:J24"/>
  <sheetViews>
    <sheetView zoomScale="144" zoomScaleNormal="150" workbookViewId="0">
      <selection activeCell="B18" sqref="B18:B21"/>
    </sheetView>
  </sheetViews>
  <sheetFormatPr baseColWidth="10" defaultRowHeight="16" x14ac:dyDescent="0.2"/>
  <cols>
    <col min="2" max="2" width="16.5" bestFit="1" customWidth="1"/>
    <col min="3" max="3" width="15.33203125" customWidth="1"/>
    <col min="4" max="4" width="15" customWidth="1"/>
    <col min="5" max="5" width="17" bestFit="1" customWidth="1"/>
    <col min="10" max="10" width="11.1640625" customWidth="1"/>
  </cols>
  <sheetData>
    <row r="1" spans="1:7" x14ac:dyDescent="0.2">
      <c r="A1" s="4" t="s">
        <v>26</v>
      </c>
    </row>
    <row r="2" spans="1:7" x14ac:dyDescent="0.2">
      <c r="B2" s="1" t="s">
        <v>0</v>
      </c>
      <c r="C2" s="1" t="s">
        <v>5</v>
      </c>
      <c r="D2" s="1" t="s">
        <v>6</v>
      </c>
      <c r="E2" s="1" t="s">
        <v>7</v>
      </c>
    </row>
    <row r="3" spans="1:7" x14ac:dyDescent="0.2">
      <c r="E3" s="2">
        <f>SUM(D3*50)</f>
        <v>0</v>
      </c>
    </row>
    <row r="4" spans="1:7" x14ac:dyDescent="0.2">
      <c r="E4" s="2">
        <f>SUM(D4*50)</f>
        <v>0</v>
      </c>
    </row>
    <row r="5" spans="1:7" x14ac:dyDescent="0.2">
      <c r="E5" s="2">
        <f>SUM(D5*50)</f>
        <v>0</v>
      </c>
    </row>
    <row r="6" spans="1:7" x14ac:dyDescent="0.2">
      <c r="E6" s="2">
        <f>SUM(D6*50)</f>
        <v>0</v>
      </c>
    </row>
    <row r="7" spans="1:7" x14ac:dyDescent="0.2">
      <c r="E7" s="2">
        <f t="shared" ref="E7:E14" si="0">SUM(D7*50)</f>
        <v>0</v>
      </c>
    </row>
    <row r="8" spans="1:7" x14ac:dyDescent="0.2">
      <c r="E8" s="2">
        <f t="shared" si="0"/>
        <v>0</v>
      </c>
    </row>
    <row r="9" spans="1:7" x14ac:dyDescent="0.2">
      <c r="E9" s="2">
        <f t="shared" si="0"/>
        <v>0</v>
      </c>
    </row>
    <row r="10" spans="1:7" x14ac:dyDescent="0.2">
      <c r="E10" s="2">
        <f t="shared" si="0"/>
        <v>0</v>
      </c>
    </row>
    <row r="11" spans="1:7" x14ac:dyDescent="0.2">
      <c r="E11" s="2">
        <f t="shared" si="0"/>
        <v>0</v>
      </c>
    </row>
    <row r="12" spans="1:7" x14ac:dyDescent="0.2">
      <c r="E12" s="2">
        <f t="shared" si="0"/>
        <v>0</v>
      </c>
    </row>
    <row r="13" spans="1:7" x14ac:dyDescent="0.2">
      <c r="E13" s="2">
        <f t="shared" si="0"/>
        <v>0</v>
      </c>
      <c r="G13" s="3"/>
    </row>
    <row r="14" spans="1:7" x14ac:dyDescent="0.2">
      <c r="E14" s="2">
        <f t="shared" si="0"/>
        <v>0</v>
      </c>
    </row>
    <row r="15" spans="1:7" x14ac:dyDescent="0.2">
      <c r="B15" t="s">
        <v>10</v>
      </c>
      <c r="E15" s="3">
        <f>SUBTOTAL(109,Table1121416182022[Paid at $50/hour])</f>
        <v>0</v>
      </c>
    </row>
    <row r="17" spans="2:10" x14ac:dyDescent="0.2">
      <c r="B17" t="s">
        <v>8</v>
      </c>
      <c r="C17" t="s">
        <v>12</v>
      </c>
      <c r="D17" t="s">
        <v>13</v>
      </c>
      <c r="E17" t="s">
        <v>14</v>
      </c>
    </row>
    <row r="18" spans="2:10" x14ac:dyDescent="0.2">
      <c r="B18" t="s">
        <v>19</v>
      </c>
      <c r="E18" s="3">
        <f>SUM(E15*0.35)</f>
        <v>0</v>
      </c>
    </row>
    <row r="19" spans="2:10" x14ac:dyDescent="0.2">
      <c r="B19" t="s">
        <v>41</v>
      </c>
      <c r="E19" s="3">
        <f>SUM(E15*0.1)</f>
        <v>0</v>
      </c>
    </row>
    <row r="20" spans="2:10" x14ac:dyDescent="0.2">
      <c r="B20" t="s">
        <v>42</v>
      </c>
      <c r="E20" s="3">
        <f>SUM(E15*0.05)</f>
        <v>0</v>
      </c>
    </row>
    <row r="21" spans="2:10" x14ac:dyDescent="0.2">
      <c r="B21" t="s">
        <v>43</v>
      </c>
      <c r="E21" s="3">
        <f>SUM(E15*0.05)</f>
        <v>0</v>
      </c>
    </row>
    <row r="22" spans="2:10" x14ac:dyDescent="0.2">
      <c r="B22" t="s">
        <v>9</v>
      </c>
      <c r="E22" s="3">
        <f>SUBTOTAL(109,Table4131517192123[Column4])*-1</f>
        <v>0</v>
      </c>
    </row>
    <row r="23" spans="2:10" x14ac:dyDescent="0.2">
      <c r="B23" s="4" t="s">
        <v>15</v>
      </c>
      <c r="C23" s="4"/>
      <c r="D23" s="4"/>
      <c r="E23" s="5">
        <f>SUM(E15+E22)</f>
        <v>0</v>
      </c>
    </row>
    <row r="24" spans="2:10" x14ac:dyDescent="0.2">
      <c r="G24" s="4"/>
      <c r="J24" s="3"/>
    </row>
  </sheetData>
  <pageMargins left="0.7" right="0.7" top="0.75" bottom="0.75" header="0.3" footer="0.3"/>
  <pageSetup orientation="portrait" horizontalDpi="0" verticalDpi="0"/>
  <drawing r:id="rId1"/>
  <tableParts count="2"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3C8B508-5EC3-0A42-A525-3346FF709AB7}">
          <x14:formula1>
            <xm:f>'Reference tables'!$B$3:$B$15</xm:f>
          </x14:formula1>
          <xm:sqref>B3:B14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039E8-87E0-0043-9DF5-6DB20221889A}">
  <dimension ref="A1:J24"/>
  <sheetViews>
    <sheetView zoomScale="144" zoomScaleNormal="150" workbookViewId="0">
      <selection activeCell="B18" sqref="B18:B21"/>
    </sheetView>
  </sheetViews>
  <sheetFormatPr baseColWidth="10" defaultRowHeight="16" x14ac:dyDescent="0.2"/>
  <cols>
    <col min="2" max="2" width="16.5" bestFit="1" customWidth="1"/>
    <col min="3" max="3" width="15.33203125" customWidth="1"/>
    <col min="4" max="4" width="15" customWidth="1"/>
    <col min="5" max="5" width="17" bestFit="1" customWidth="1"/>
    <col min="10" max="10" width="11.1640625" customWidth="1"/>
  </cols>
  <sheetData>
    <row r="1" spans="1:7" x14ac:dyDescent="0.2">
      <c r="A1" s="4" t="s">
        <v>27</v>
      </c>
    </row>
    <row r="2" spans="1:7" x14ac:dyDescent="0.2">
      <c r="B2" s="1" t="s">
        <v>0</v>
      </c>
      <c r="C2" s="1" t="s">
        <v>5</v>
      </c>
      <c r="D2" s="1" t="s">
        <v>6</v>
      </c>
      <c r="E2" s="1" t="s">
        <v>7</v>
      </c>
    </row>
    <row r="3" spans="1:7" x14ac:dyDescent="0.2">
      <c r="E3" s="2">
        <f>SUM(D3*50)</f>
        <v>0</v>
      </c>
    </row>
    <row r="4" spans="1:7" x14ac:dyDescent="0.2">
      <c r="E4" s="2">
        <f>SUM(D4*50)</f>
        <v>0</v>
      </c>
    </row>
    <row r="5" spans="1:7" x14ac:dyDescent="0.2">
      <c r="E5" s="2">
        <f>SUM(D5*50)</f>
        <v>0</v>
      </c>
    </row>
    <row r="6" spans="1:7" x14ac:dyDescent="0.2">
      <c r="E6" s="2">
        <f>SUM(D6*50)</f>
        <v>0</v>
      </c>
    </row>
    <row r="7" spans="1:7" x14ac:dyDescent="0.2">
      <c r="E7" s="2">
        <f t="shared" ref="E7:E14" si="0">SUM(D7*50)</f>
        <v>0</v>
      </c>
    </row>
    <row r="8" spans="1:7" x14ac:dyDescent="0.2">
      <c r="E8" s="2">
        <f t="shared" si="0"/>
        <v>0</v>
      </c>
    </row>
    <row r="9" spans="1:7" x14ac:dyDescent="0.2">
      <c r="E9" s="2">
        <f t="shared" si="0"/>
        <v>0</v>
      </c>
    </row>
    <row r="10" spans="1:7" x14ac:dyDescent="0.2">
      <c r="E10" s="2">
        <f t="shared" si="0"/>
        <v>0</v>
      </c>
    </row>
    <row r="11" spans="1:7" x14ac:dyDescent="0.2">
      <c r="E11" s="2">
        <f t="shared" si="0"/>
        <v>0</v>
      </c>
    </row>
    <row r="12" spans="1:7" x14ac:dyDescent="0.2">
      <c r="E12" s="2">
        <f t="shared" si="0"/>
        <v>0</v>
      </c>
    </row>
    <row r="13" spans="1:7" x14ac:dyDescent="0.2">
      <c r="E13" s="2">
        <f t="shared" si="0"/>
        <v>0</v>
      </c>
      <c r="G13" s="3"/>
    </row>
    <row r="14" spans="1:7" x14ac:dyDescent="0.2">
      <c r="E14" s="2">
        <f t="shared" si="0"/>
        <v>0</v>
      </c>
    </row>
    <row r="15" spans="1:7" x14ac:dyDescent="0.2">
      <c r="B15" t="s">
        <v>10</v>
      </c>
      <c r="E15" s="3">
        <f>SUBTOTAL(109,Table112141618202224[Paid at $50/hour])</f>
        <v>0</v>
      </c>
    </row>
    <row r="17" spans="2:10" x14ac:dyDescent="0.2">
      <c r="B17" t="s">
        <v>8</v>
      </c>
      <c r="C17" t="s">
        <v>12</v>
      </c>
      <c r="D17" t="s">
        <v>13</v>
      </c>
      <c r="E17" t="s">
        <v>14</v>
      </c>
    </row>
    <row r="18" spans="2:10" x14ac:dyDescent="0.2">
      <c r="B18" t="s">
        <v>19</v>
      </c>
      <c r="E18" s="3">
        <f>SUM(E15*0.35)</f>
        <v>0</v>
      </c>
    </row>
    <row r="19" spans="2:10" x14ac:dyDescent="0.2">
      <c r="B19" t="s">
        <v>41</v>
      </c>
      <c r="E19" s="3">
        <f>SUM(E15*0.1)</f>
        <v>0</v>
      </c>
    </row>
    <row r="20" spans="2:10" x14ac:dyDescent="0.2">
      <c r="B20" t="s">
        <v>42</v>
      </c>
      <c r="E20" s="3">
        <f>SUM(E15*0.05)</f>
        <v>0</v>
      </c>
    </row>
    <row r="21" spans="2:10" x14ac:dyDescent="0.2">
      <c r="B21" t="s">
        <v>43</v>
      </c>
      <c r="E21" s="3">
        <f>SUM(E15*0.05)</f>
        <v>0</v>
      </c>
    </row>
    <row r="22" spans="2:10" x14ac:dyDescent="0.2">
      <c r="B22" t="s">
        <v>9</v>
      </c>
      <c r="E22" s="3">
        <f>SUBTOTAL(109,Table413151719212325[Column4])*-1</f>
        <v>0</v>
      </c>
    </row>
    <row r="23" spans="2:10" x14ac:dyDescent="0.2">
      <c r="B23" s="4" t="s">
        <v>15</v>
      </c>
      <c r="C23" s="4"/>
      <c r="D23" s="4"/>
      <c r="E23" s="5">
        <f>SUM(E15+E22)</f>
        <v>0</v>
      </c>
    </row>
    <row r="24" spans="2:10" x14ac:dyDescent="0.2">
      <c r="G24" s="4"/>
      <c r="J24" s="3"/>
    </row>
  </sheetData>
  <pageMargins left="0.7" right="0.7" top="0.75" bottom="0.75" header="0.3" footer="0.3"/>
  <pageSetup orientation="portrait" horizontalDpi="0" verticalDpi="0"/>
  <drawing r:id="rId1"/>
  <tableParts count="2"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C0DD628-6790-7349-A9A4-A6B6B5DDB4A7}">
          <x14:formula1>
            <xm:f>'Reference tables'!$B$3:$B$15</xm:f>
          </x14:formula1>
          <xm:sqref>B3:B14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F62E9-3C3D-484F-BA8D-EEBCD4D5314F}">
  <dimension ref="A1:J24"/>
  <sheetViews>
    <sheetView zoomScale="144" zoomScaleNormal="150" workbookViewId="0">
      <selection activeCell="B18" sqref="B18:B21"/>
    </sheetView>
  </sheetViews>
  <sheetFormatPr baseColWidth="10" defaultRowHeight="16" x14ac:dyDescent="0.2"/>
  <cols>
    <col min="2" max="2" width="16.5" bestFit="1" customWidth="1"/>
    <col min="3" max="3" width="15.33203125" customWidth="1"/>
    <col min="4" max="4" width="15" customWidth="1"/>
    <col min="5" max="5" width="17" bestFit="1" customWidth="1"/>
    <col min="10" max="10" width="11.1640625" customWidth="1"/>
  </cols>
  <sheetData>
    <row r="1" spans="1:7" x14ac:dyDescent="0.2">
      <c r="A1" s="4" t="s">
        <v>28</v>
      </c>
    </row>
    <row r="2" spans="1:7" x14ac:dyDescent="0.2">
      <c r="B2" s="1" t="s">
        <v>0</v>
      </c>
      <c r="C2" s="1" t="s">
        <v>5</v>
      </c>
      <c r="D2" s="1" t="s">
        <v>6</v>
      </c>
      <c r="E2" s="1" t="s">
        <v>7</v>
      </c>
    </row>
    <row r="3" spans="1:7" x14ac:dyDescent="0.2">
      <c r="E3" s="2">
        <f>SUM(D3*50)</f>
        <v>0</v>
      </c>
    </row>
    <row r="4" spans="1:7" x14ac:dyDescent="0.2">
      <c r="E4" s="2">
        <f>SUM(D4*50)</f>
        <v>0</v>
      </c>
    </row>
    <row r="5" spans="1:7" x14ac:dyDescent="0.2">
      <c r="E5" s="2">
        <f>SUM(D5*50)</f>
        <v>0</v>
      </c>
    </row>
    <row r="6" spans="1:7" x14ac:dyDescent="0.2">
      <c r="E6" s="2">
        <f>SUM(D6*50)</f>
        <v>0</v>
      </c>
    </row>
    <row r="7" spans="1:7" x14ac:dyDescent="0.2">
      <c r="E7" s="2">
        <f t="shared" ref="E7:E14" si="0">SUM(D7*50)</f>
        <v>0</v>
      </c>
    </row>
    <row r="8" spans="1:7" x14ac:dyDescent="0.2">
      <c r="E8" s="2">
        <f t="shared" si="0"/>
        <v>0</v>
      </c>
    </row>
    <row r="9" spans="1:7" x14ac:dyDescent="0.2">
      <c r="E9" s="2">
        <f t="shared" si="0"/>
        <v>0</v>
      </c>
    </row>
    <row r="10" spans="1:7" x14ac:dyDescent="0.2">
      <c r="E10" s="2">
        <f t="shared" si="0"/>
        <v>0</v>
      </c>
    </row>
    <row r="11" spans="1:7" x14ac:dyDescent="0.2">
      <c r="E11" s="2">
        <f t="shared" si="0"/>
        <v>0</v>
      </c>
    </row>
    <row r="12" spans="1:7" x14ac:dyDescent="0.2">
      <c r="E12" s="2">
        <f t="shared" si="0"/>
        <v>0</v>
      </c>
    </row>
    <row r="13" spans="1:7" x14ac:dyDescent="0.2">
      <c r="E13" s="2">
        <f t="shared" si="0"/>
        <v>0</v>
      </c>
      <c r="G13" s="3"/>
    </row>
    <row r="14" spans="1:7" x14ac:dyDescent="0.2">
      <c r="E14" s="2">
        <f t="shared" si="0"/>
        <v>0</v>
      </c>
    </row>
    <row r="15" spans="1:7" x14ac:dyDescent="0.2">
      <c r="B15" t="s">
        <v>10</v>
      </c>
      <c r="E15" s="3">
        <f>SUBTOTAL(109,Table11214161820222426[Paid at $50/hour])</f>
        <v>0</v>
      </c>
    </row>
    <row r="17" spans="2:10" x14ac:dyDescent="0.2">
      <c r="B17" t="s">
        <v>8</v>
      </c>
      <c r="C17" t="s">
        <v>12</v>
      </c>
      <c r="D17" t="s">
        <v>13</v>
      </c>
      <c r="E17" t="s">
        <v>14</v>
      </c>
    </row>
    <row r="18" spans="2:10" x14ac:dyDescent="0.2">
      <c r="B18" t="s">
        <v>19</v>
      </c>
      <c r="E18" s="3">
        <f>SUM(E15*0.35)</f>
        <v>0</v>
      </c>
    </row>
    <row r="19" spans="2:10" x14ac:dyDescent="0.2">
      <c r="B19" t="s">
        <v>41</v>
      </c>
      <c r="E19" s="3">
        <f>SUM(E15*0.1)</f>
        <v>0</v>
      </c>
    </row>
    <row r="20" spans="2:10" x14ac:dyDescent="0.2">
      <c r="B20" t="s">
        <v>42</v>
      </c>
      <c r="E20" s="3">
        <f>SUM(E15*0.05)</f>
        <v>0</v>
      </c>
    </row>
    <row r="21" spans="2:10" x14ac:dyDescent="0.2">
      <c r="B21" t="s">
        <v>43</v>
      </c>
      <c r="E21" s="3">
        <f>SUM(E15*0.05)</f>
        <v>0</v>
      </c>
    </row>
    <row r="22" spans="2:10" x14ac:dyDescent="0.2">
      <c r="B22" t="s">
        <v>9</v>
      </c>
      <c r="E22" s="3">
        <f>SUBTOTAL(109,Table41315171921232527[Column4])*-1</f>
        <v>0</v>
      </c>
    </row>
    <row r="23" spans="2:10" x14ac:dyDescent="0.2">
      <c r="B23" s="4" t="s">
        <v>15</v>
      </c>
      <c r="C23" s="4"/>
      <c r="D23" s="4"/>
      <c r="E23" s="5">
        <f>SUM(E15+E22)</f>
        <v>0</v>
      </c>
    </row>
    <row r="24" spans="2:10" x14ac:dyDescent="0.2">
      <c r="G24" s="4"/>
      <c r="J24" s="3"/>
    </row>
  </sheetData>
  <pageMargins left="0.7" right="0.7" top="0.75" bottom="0.75" header="0.3" footer="0.3"/>
  <pageSetup orientation="portrait" horizontalDpi="0" verticalDpi="0"/>
  <drawing r:id="rId1"/>
  <tableParts count="2"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49DFF26-3D04-1145-ADF1-513CE15AC0D2}">
          <x14:formula1>
            <xm:f>'Reference tables'!$B$3:$B$15</xm:f>
          </x14:formula1>
          <xm:sqref>B3:B14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Year Review</vt:lpstr>
      <vt:lpstr>Reference tables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Marican</dc:creator>
  <cp:lastModifiedBy>Xavier Marican</cp:lastModifiedBy>
  <dcterms:created xsi:type="dcterms:W3CDTF">2025-04-18T20:46:42Z</dcterms:created>
  <dcterms:modified xsi:type="dcterms:W3CDTF">2025-04-19T18:27:00Z</dcterms:modified>
</cp:coreProperties>
</file>